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ijana.maltaric\Desktop\IZVJEŠTAJ\2025\"/>
    </mc:Choice>
  </mc:AlternateContent>
  <xr:revisionPtr revIDLastSave="0" documentId="8_{77D32A10-D732-48CC-ADDE-8F34183E1ADA}" xr6:coauthVersionLast="47" xr6:coauthVersionMax="47" xr10:uidLastSave="{00000000-0000-0000-0000-000000000000}"/>
  <bookViews>
    <workbookView xWindow="-120" yWindow="-120" windowWidth="29040" windowHeight="15840" xr2:uid="{B4BCAEA7-3C6D-4891-B6E9-2447C15DA0F9}"/>
  </bookViews>
  <sheets>
    <sheet name="Prosinac 2025 " sheetId="13" r:id="rId1"/>
    <sheet name="Studeni 2025" sheetId="12" r:id="rId2"/>
    <sheet name="Listopad 2025" sheetId="11" r:id="rId3"/>
    <sheet name="Rujan 2025 " sheetId="9" r:id="rId4"/>
    <sheet name="Kolovoz 2025 " sheetId="8" r:id="rId5"/>
    <sheet name="Srpanj 2025 " sheetId="7" r:id="rId6"/>
    <sheet name="Lipanj 2025 " sheetId="6" r:id="rId7"/>
    <sheet name="Svibanj 2025" sheetId="5" r:id="rId8"/>
    <sheet name="Travanj 2025" sheetId="4" r:id="rId9"/>
    <sheet name="Ožujak 2025" sheetId="3" r:id="rId10"/>
    <sheet name="Veljača 2025 " sheetId="2" r:id="rId11"/>
    <sheet name="Siječan 2025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3" l="1"/>
  <c r="F40" i="13"/>
  <c r="E42" i="6"/>
  <c r="F39" i="6"/>
  <c r="F33" i="6"/>
  <c r="F32" i="6"/>
  <c r="F31" i="6"/>
  <c r="F29" i="6"/>
  <c r="F26" i="6"/>
  <c r="F24" i="6"/>
  <c r="F20" i="6"/>
  <c r="F17" i="6"/>
  <c r="F14" i="6"/>
  <c r="F10" i="6"/>
  <c r="F6" i="6"/>
  <c r="F32" i="12"/>
  <c r="F45" i="11"/>
  <c r="E44" i="11"/>
  <c r="F17" i="7"/>
  <c r="E33" i="9"/>
  <c r="F34" i="9"/>
  <c r="F29" i="8" l="1"/>
  <c r="F6" i="8"/>
  <c r="F24" i="8"/>
  <c r="F20" i="8" l="1"/>
  <c r="F3" i="8"/>
  <c r="F26" i="8"/>
  <c r="E32" i="8"/>
  <c r="F26" i="7"/>
  <c r="F8" i="7"/>
  <c r="F25" i="7"/>
  <c r="F16" i="7"/>
  <c r="F30" i="7"/>
  <c r="F10" i="7"/>
  <c r="F4" i="7"/>
  <c r="F14" i="7"/>
  <c r="F5" i="7"/>
  <c r="E32" i="7"/>
  <c r="F33" i="8" l="1"/>
  <c r="F33" i="7"/>
  <c r="F43" i="6" l="1"/>
  <c r="E36" i="5"/>
  <c r="F33" i="5"/>
  <c r="F29" i="5"/>
  <c r="F28" i="5"/>
  <c r="F27" i="5"/>
  <c r="F26" i="5"/>
  <c r="F24" i="5"/>
  <c r="F21" i="5"/>
  <c r="F20" i="5"/>
  <c r="F19" i="5"/>
  <c r="F18" i="5"/>
  <c r="F16" i="5"/>
  <c r="F14" i="5"/>
  <c r="F13" i="5"/>
  <c r="F9" i="5"/>
  <c r="F37" i="5" s="1"/>
  <c r="F6" i="5"/>
  <c r="F5" i="5"/>
  <c r="F8" i="4"/>
  <c r="F7" i="4"/>
  <c r="F10" i="4"/>
  <c r="F19" i="4"/>
  <c r="F16" i="4"/>
  <c r="F12" i="4"/>
  <c r="F5" i="4"/>
  <c r="E22" i="4" l="1"/>
  <c r="F23" i="4"/>
  <c r="F20" i="3"/>
  <c r="F14" i="3"/>
  <c r="F18" i="3"/>
  <c r="F6" i="3"/>
  <c r="F12" i="3"/>
  <c r="F13" i="3"/>
  <c r="E20" i="3" l="1"/>
  <c r="F21" i="3"/>
  <c r="F20" i="2"/>
  <c r="F7" i="2"/>
  <c r="F25" i="2"/>
  <c r="F17" i="2"/>
  <c r="F11" i="2"/>
  <c r="F10" i="2"/>
  <c r="F9" i="2"/>
  <c r="F14" i="2"/>
  <c r="F5" i="2"/>
  <c r="E25" i="2" l="1"/>
  <c r="F26" i="2"/>
  <c r="F11" i="1"/>
  <c r="F4" i="1"/>
  <c r="E16" i="1"/>
  <c r="F17" i="1" l="1"/>
</calcChain>
</file>

<file path=xl/sharedStrings.xml><?xml version="1.0" encoding="utf-8"?>
<sst xmlns="http://schemas.openxmlformats.org/spreadsheetml/2006/main" count="1990" uniqueCount="266">
  <si>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</si>
  <si>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</si>
  <si>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</si>
  <si>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</si>
  <si>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</si>
  <si>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 (šifra i naziv ekonomske klasifikacije razine odjeljka sukladno pravilniku kojim se uređuje sustav proračunskog računovodstva i računski plan)</t>
  </si>
  <si>
    <t>1.</t>
  </si>
  <si>
    <t>A1 Hrvatska d.o.o.</t>
  </si>
  <si>
    <t>VRTNI PUT 1, ZAGREB</t>
  </si>
  <si>
    <t xml:space="preserve">Poliklinika za reumatske bolesti, fizikalnu medicinu i rehabilitaciju dr. Drago Čop </t>
  </si>
  <si>
    <t>USLUGE TELEFONA</t>
  </si>
  <si>
    <t>2.</t>
  </si>
  <si>
    <t>ALCA ZAGREB d.o.o.</t>
  </si>
  <si>
    <t xml:space="preserve">KOLEDOVČINA 2, ZAGREB    </t>
  </si>
  <si>
    <t>UREDSKI MATERIJAL I OSTALI MATERIJALNI RASHODI</t>
  </si>
  <si>
    <t>3.</t>
  </si>
  <si>
    <t>4.</t>
  </si>
  <si>
    <t>5.</t>
  </si>
  <si>
    <t>6.</t>
  </si>
  <si>
    <t>7.</t>
  </si>
  <si>
    <t>8.</t>
  </si>
  <si>
    <t>BENEFIT SYSTEMS d.o.o.</t>
  </si>
  <si>
    <t xml:space="preserve">HEINZELOVA ULICA  44, ZAGREB         </t>
  </si>
  <si>
    <t>POTRAŽIVANJA OD ZAPOSLENIH</t>
  </si>
  <si>
    <t>9.</t>
  </si>
  <si>
    <t>10.</t>
  </si>
  <si>
    <t>11.</t>
  </si>
  <si>
    <t>12.</t>
  </si>
  <si>
    <t>EUROHERC OSIGURANJE d.d.</t>
  </si>
  <si>
    <t>ULICA GRADA VUKOVARA 282, ZAGREB</t>
  </si>
  <si>
    <t>PREMIJE OSIGURANJA</t>
  </si>
  <si>
    <t>13.</t>
  </si>
  <si>
    <t>14.</t>
  </si>
  <si>
    <t xml:space="preserve">FINANCIJSKA AGENCIJA  </t>
  </si>
  <si>
    <t xml:space="preserve">ULICA GRADA VUKOVARA 70, ZAGREB                           </t>
  </si>
  <si>
    <t>OSTALE USLUGE</t>
  </si>
  <si>
    <t xml:space="preserve">HRVATSKA RADIOTELEVIZIJA   </t>
  </si>
  <si>
    <t>PRISAVLJE 3, ZAGREB</t>
  </si>
  <si>
    <t>OSTALE KOMUNALNE USLUGE</t>
  </si>
  <si>
    <t>HŽ PUTNIČKI PRIJEVOZ d.o.o.</t>
  </si>
  <si>
    <t xml:space="preserve">STROJARSKA CESTA 11, ZAGREB                   </t>
  </si>
  <si>
    <t>NAKNADA ZA PRIJEVOZ ZAPOSLENIKA</t>
  </si>
  <si>
    <t>MEDIKA d.d.</t>
  </si>
  <si>
    <t>CAPRAŠKA 1, ZAGREB</t>
  </si>
  <si>
    <t>ODVJETNIČKO DRUŠTVO SMOLEK&amp;ŠKRINJAR d.o.o.</t>
  </si>
  <si>
    <t>  12272426385</t>
  </si>
  <si>
    <t>JURJA ŽERJAVIĆA 19, ZAGREB</t>
  </si>
  <si>
    <t>10000          </t>
  </si>
  <si>
    <t>INTELEKTUALNE I OSOBNE USLUGE</t>
  </si>
  <si>
    <t>REMONDIS MEDISON  d.o.o.</t>
  </si>
  <si>
    <t>DRAGANIĆI 13A, DRAGANIĆI</t>
  </si>
  <si>
    <t>KOMUNALNE USLUGE</t>
  </si>
  <si>
    <t xml:space="preserve">TELEMACH HRVATSKA d.o.o. za telekomunikacijske usluge      </t>
  </si>
  <si>
    <t xml:space="preserve">JOSIPA MAROHNIĆA 1 , ZAGREB                 </t>
  </si>
  <si>
    <t>ZAGREBAČKA BANKA d.d.</t>
  </si>
  <si>
    <t>TRG BANA JOSIPA JELAČIĆA 10, ZAGREB</t>
  </si>
  <si>
    <t>NAKNADA ZA BANKARSKE USLUGE</t>
  </si>
  <si>
    <t>ZAGREBAČKI ELEKTRIČNI TRAMVAJ d.o.o.</t>
  </si>
  <si>
    <t xml:space="preserve">OZALJSKA 105 , ZAGREB        </t>
  </si>
  <si>
    <t>Kategorija 1 -                                                                                       MINIMALNI SKUP PODATAKA O TROŠENJU SREDSTAVA  ZA RAZDOBLJE 01.01.-31.01.2025.</t>
  </si>
  <si>
    <t>HRVATSKIA ZAJEDNICA RAČUNOVOĐA I FIN.</t>
  </si>
  <si>
    <t>JAKOVA GOTOVCA 1/II, P.P. 732, ZAGREB</t>
  </si>
  <si>
    <t>LITERATURA</t>
  </si>
  <si>
    <r>
      <t xml:space="preserve"> </t>
    </r>
    <r>
      <rPr>
        <sz val="11"/>
        <color theme="1"/>
        <rFont val="Aptos Narrow"/>
        <family val="2"/>
        <scheme val="minor"/>
      </rPr>
      <t>RASHODI LIJEKOVA I POTROŠNOG MEDICINSKOG MATERIJALA</t>
    </r>
  </si>
  <si>
    <t>/</t>
  </si>
  <si>
    <t>Kategorija 2 -                                                                                       MINIMALNI SKUP PODATAKA O TROŠENJU SREDSTAVA  ZA RAZDOBLJE 01.01.-31.01.2025.</t>
  </si>
  <si>
    <t>Kategorija 1 -                                                                                       MINIMALNI SKUP PODATAKA O TROŠENJU SREDSTAVA  ZA RAZDOBLJE 01.02.-28.02.2025.</t>
  </si>
  <si>
    <t>Kategorija 2 -                                                                                       MINIMALNI SKUP PODATAKA O TROŠENJU SREDSTAVA  ZA RAZDOBLJE 01.02.-28.02.2025.</t>
  </si>
  <si>
    <t xml:space="preserve">HRVATSKI ZAVOD ZA MIROVINSKO OSIGURANJE </t>
  </si>
  <si>
    <t xml:space="preserve">A. MIHANOVIĆA 3, ZAGREB   </t>
  </si>
  <si>
    <t>TROŠAK ENERGIJE</t>
  </si>
  <si>
    <t>MEDiLAB d.o.o.</t>
  </si>
  <si>
    <t>ULICA ALEKSANDRA HONDLA 2/9, ZAGREB</t>
  </si>
  <si>
    <t xml:space="preserve">MEDIS ADRIA d.o.o. </t>
  </si>
  <si>
    <t>BUZINSKA CESTA 58, ZAGREB</t>
  </si>
  <si>
    <t xml:space="preserve">MATERIJAL I DIJELOVI ZA TEKUĆE ODRŽAVANJE                                            </t>
  </si>
  <si>
    <t>LIFT-MONT d.o.o.</t>
  </si>
  <si>
    <t>KRŠINIĆEVA ULICA 8, RIJEKA</t>
  </si>
  <si>
    <t>USLUGE TEKUĆEG ODRŽAVANJA</t>
  </si>
  <si>
    <t>H.K.O. d.o.o.</t>
  </si>
  <si>
    <t>BANJAVČIĆEVA 13, ZAGREB</t>
  </si>
  <si>
    <t xml:space="preserve">HRVATSKO DRUŠTVO ZA MEDICINSKU BIOKEMIJU I LABORATORIJSKU MEDICINU HDMBLM                           </t>
  </si>
  <si>
    <t xml:space="preserve">BOŠKOVIĆEVA 18, ZAGREB  </t>
  </si>
  <si>
    <t>BIOMAX d.o.o.</t>
  </si>
  <si>
    <t>71332169686</t>
  </si>
  <si>
    <t>PERJAVIČKA PUTINA 5, ZAGREB</t>
  </si>
  <si>
    <t>KEMOLAB d.o.o.</t>
  </si>
  <si>
    <t>LOJENOV PRILAZ 10, ZAGREB</t>
  </si>
  <si>
    <t>A&amp;B d.o.o.</t>
  </si>
  <si>
    <t xml:space="preserve">SLAVONSKA AVENIJA 26/12   </t>
  </si>
  <si>
    <t>PRIMUS ING d.o.o. za tehnička ispitivanja i usluge</t>
  </si>
  <si>
    <t>LETNIČKA ULICA 24C, SESVETE</t>
  </si>
  <si>
    <t>USLUGE ZAŠTITA NA RADU</t>
  </si>
  <si>
    <t>METRON INSTRUMENTS d.o.o.</t>
  </si>
  <si>
    <t xml:space="preserve">ZAVRTNICA 17, ZAGREB   </t>
  </si>
  <si>
    <t>PULSUS MEDICAL d.o.o.</t>
  </si>
  <si>
    <t>JABLANSKA ULICA 74, ZAGREB</t>
  </si>
  <si>
    <t>MEDICINSKA OPREMA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</si>
  <si>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</si>
  <si>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</si>
  <si>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</si>
  <si>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</si>
  <si>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</si>
  <si>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</si>
  <si>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</si>
  <si>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</si>
  <si>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</si>
  <si>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ZAKUP</t>
  </si>
  <si>
    <t>NARODNE NOVINE d.d.</t>
  </si>
  <si>
    <t>SAVSKI GAJ XIII. PUT 6, ZAGREB</t>
  </si>
  <si>
    <t>MAG INFORMATIKA d.o.o.</t>
  </si>
  <si>
    <t>PAKOŠTANSKA ULICA 5/II KAT, ZAGREB</t>
  </si>
  <si>
    <t>RAČUNALNE USLUGE</t>
  </si>
  <si>
    <t>ARHITEKTURA SREDINE d.o.o.</t>
  </si>
  <si>
    <t xml:space="preserve">ULICA IVANA LACKOVIĆA CROATE 19D    </t>
  </si>
  <si>
    <t>ZATEZNE KAMATE</t>
  </si>
  <si>
    <t xml:space="preserve">ODVJETNIK SREČKO POSAVEC              </t>
  </si>
  <si>
    <t>BRANIMIROVA 71 A, ZAGREB</t>
  </si>
  <si>
    <t>TROŠKOVI SUDSKIH POSTUPAKA</t>
  </si>
  <si>
    <t xml:space="preserve">DRŽAVNI PRORAČUN REPUBLIKE HRVATSKE     </t>
  </si>
  <si>
    <t xml:space="preserve">HRVATSKI ZAVOD ZA ZDRAVSTVENO OSIGURANJE     </t>
  </si>
  <si>
    <t xml:space="preserve">MARGARETSKA 3 , ZAGREB                                                                                    </t>
  </si>
  <si>
    <t>Kategorija 1 -                                                                                       MINIMALNI SKUP PODATAKA O TROŠENJU SREDSTAVA  ZA RAZDOBLJE 01.03.-31.03.2025.</t>
  </si>
  <si>
    <t>Kategorija 2 -                                                                                       MINIMALNI SKUP PODATAKA O TROŠENJU SREDSTAVA  ZA RAZDOBLJE 01.03.-31.03.2025.</t>
  </si>
  <si>
    <t>ELEKTRONIČAR d.o.o.</t>
  </si>
  <si>
    <t xml:space="preserve">KARLOVAČKA CESTA 26A, ZAGREB                   </t>
  </si>
  <si>
    <t>SITAN INVENTAR</t>
  </si>
  <si>
    <t>MAKROMIKRO GRUPA d.o.o.</t>
  </si>
  <si>
    <t xml:space="preserve">VUKOMERIČKA ULICA 6, VELIKA GORICA                      </t>
  </si>
  <si>
    <t>MEDICPRO d.o.o</t>
  </si>
  <si>
    <t>CARINSKI ODVOJAK 4, ČAKOVEC</t>
  </si>
  <si>
    <t>MEDICAL INTERTRADE d.o.o.</t>
  </si>
  <si>
    <t>`04492664153</t>
  </si>
  <si>
    <t xml:space="preserve">dr. FRANJE TUĐMANA 3, SVETA NEDJELJA     </t>
  </si>
  <si>
    <t>Kategorija 1 -                                                                                       MINIMALNI SKUP PODATAKA O TROŠENJU SREDSTAVA  ZA RAZDOBLJE 01.04.-30.04.2025.</t>
  </si>
  <si>
    <t>Kategorija 2 -                                                                                       MINIMALNI SKUP PODATAKA O TROŠENJU SREDSTAVA  ZA RAZDOBLJE 01.04.-30.04.2025.</t>
  </si>
  <si>
    <t>B.I.G. B.L.U.E. d.o.o.</t>
  </si>
  <si>
    <t>´01741196103</t>
  </si>
  <si>
    <t>PINO BUDICIN 13, PULA</t>
  </si>
  <si>
    <t>MATERIJAL I SIROVINE</t>
  </si>
  <si>
    <t>FOKUS MEDICAL d.o.o.</t>
  </si>
  <si>
    <t>RIMSKI PUT 31B, ZAGREB</t>
  </si>
  <si>
    <t>GLOBALDIZAJN d.o.o.</t>
  </si>
  <si>
    <t>BANI 75, BUZIN, ZAGREB</t>
  </si>
  <si>
    <t>IN 2 d.o.o.</t>
  </si>
  <si>
    <t>MAROHNIĆEVA 1/1, ZAGREB</t>
  </si>
  <si>
    <t>LABENA d.o.o.</t>
  </si>
  <si>
    <t>JARUŠČICA 7, ZAGREB</t>
  </si>
  <si>
    <t>MCS GRUPA d.o.o.</t>
  </si>
  <si>
    <t>`04355267582</t>
  </si>
  <si>
    <t xml:space="preserve">ZAGREBAČKA CESTA 126, ZAGREB     </t>
  </si>
  <si>
    <t>RAČUNALNA OPREMA</t>
  </si>
  <si>
    <t>24.</t>
  </si>
  <si>
    <t>25.</t>
  </si>
  <si>
    <t>LICENCE</t>
  </si>
  <si>
    <t>26.</t>
  </si>
  <si>
    <t>28.</t>
  </si>
  <si>
    <t>32.</t>
  </si>
  <si>
    <t xml:space="preserve"> RASHODI LIJEKOVA I POTROŠNOG MEDICINSKOG MATERIJALA</t>
  </si>
  <si>
    <t>34.</t>
  </si>
  <si>
    <t>35.</t>
  </si>
  <si>
    <t>36.</t>
  </si>
  <si>
    <t>37.</t>
  </si>
  <si>
    <t>URIHO</t>
  </si>
  <si>
    <t>AVENIJA MARINA DRŽIĆA 1, ZAGREB</t>
  </si>
  <si>
    <t>38.</t>
  </si>
  <si>
    <t>39.</t>
  </si>
  <si>
    <t>FIZIČKA OSOBA</t>
  </si>
  <si>
    <t>STRUČNO USAVRŠAVANJE ZAPOSLENIKA</t>
  </si>
  <si>
    <t>Kategorija 1 -                                                                                       MINIMALNI SKUP PODATAKA O TROŠENJU SREDSTAVA  ZA RAZDOBLJE 01.05.-31.05.2025.</t>
  </si>
  <si>
    <t>Kategorija 2 -                                                                                       MINIMALNI SKUP PODATAKA O TROŠENJU SREDSTAVA  ZA RAZDOBLJE 01.05.-31.05.2025.</t>
  </si>
  <si>
    <t xml:space="preserve">BOR-ING-MAR d.o.o. </t>
  </si>
  <si>
    <t>DIVOSELSKA ULICA 8, ZAGREB</t>
  </si>
  <si>
    <t>REPROMAT-ZAGREB d.o.o.</t>
  </si>
  <si>
    <t>ČIČKOVINA 10. ZAGREB</t>
  </si>
  <si>
    <t xml:space="preserve">TEHNOPANELI namještaj d.o.o.             </t>
  </si>
  <si>
    <t>UREDKA OPREMA I NAMJEŠTAJ</t>
  </si>
  <si>
    <t>27.</t>
  </si>
  <si>
    <t>29.</t>
  </si>
  <si>
    <t>30.</t>
  </si>
  <si>
    <t>31.</t>
  </si>
  <si>
    <t>33.</t>
  </si>
  <si>
    <t>40.</t>
  </si>
  <si>
    <t>GRGIĆ INSTAL d.o.o.</t>
  </si>
  <si>
    <t>ZLATKA ŠULENTIĆA 7, ZAGREB</t>
  </si>
  <si>
    <t>Kategorija 2 -                                                                                       MINIMALNI SKUP PODATAKA O TROŠENJU SREDSTAVA  ZA RAZDOBLJE 01.06.-30.06.2025.</t>
  </si>
  <si>
    <t>Kategorija 1 -                                                                                       MINIMALNI SKUP PODATAKA O TROŠENJU SREDSTAVA  ZA RAZDOBLJE 01.06.-30.06.2025.</t>
  </si>
  <si>
    <t>Kategorija 1 -                                                                                       MINIMALNI SKUP PODATAKA O TROŠENJU SREDSTAVA  ZA RAZDOBLJE 01.07.-31.07.2025.</t>
  </si>
  <si>
    <t>Kategorija 2 -                                                                                       MINIMALNI SKUP PODATAKA O TROŠENJU SREDSTAVA  ZA RAZDOBLJE 01.07.-31.07.2025.</t>
  </si>
  <si>
    <t>Kategorija 1 -                                                                                       MINIMALNI SKUP PODATAKA O TROŠENJU SREDSTAVA  ZA RAZDOBLJE 01.08.-31.08.2025.</t>
  </si>
  <si>
    <t>Kategorija 2 -                                                                                       MINIMALNI SKUP PODATAKA O TROŠENJU SREDSTAVA  ZA RAZDOBLJE 01.08.-31.08.2025.</t>
  </si>
  <si>
    <t>PRISTOJBE I NAKNADE</t>
  </si>
  <si>
    <t>BKR. D.O.O.</t>
  </si>
  <si>
    <t>VUKOVARSKA ULICA 6, ZAGREB</t>
  </si>
  <si>
    <t>VATROKONTROL j.d.o.o.</t>
  </si>
  <si>
    <t>ČULINEČKA CESTA 31, ZAGREB</t>
  </si>
  <si>
    <t>119,45 EUR</t>
  </si>
  <si>
    <t>Kategorija 1 -                                                                                       MINIMALNI SKUP PODATAKA O TROŠENJU SREDSTAVA  ZA RAZDOBLJE 01.09.-30.09.2025.</t>
  </si>
  <si>
    <t>Kategorija 2 -                                                                                       MINIMALNI SKUP PODATAKA O TROŠENJU SREDSTAVA  ZA RAZDOBLJE 01.09.-30.09.2025.</t>
  </si>
  <si>
    <t>ELUD TRADE d.o.o</t>
  </si>
  <si>
    <t>PRERADOVIĆEVA 20, ZAGREB</t>
  </si>
  <si>
    <t>LOCUM TRADE d.o.o.</t>
  </si>
  <si>
    <t>MATKA BAŠTIJANA 9A</t>
  </si>
  <si>
    <t>OSTALI MATERIJALNI RASHODI</t>
  </si>
  <si>
    <t xml:space="preserve">MEDiLAB d.o.o. </t>
  </si>
  <si>
    <t>ULICA ALEKSANDRA HONDLA 2/9</t>
  </si>
  <si>
    <t xml:space="preserve">Messer Croatia Plin d.o.o. </t>
  </si>
  <si>
    <t>INDUSTRIJSKA 1, pp 81, ZAPREŠIĆ</t>
  </si>
  <si>
    <t xml:space="preserve">JAVNI BILJEŽNIK BOJAN RUŽDJAK </t>
  </si>
  <si>
    <t>KNEZA VIŠESLAVA 2, ZAGREB</t>
  </si>
  <si>
    <t>BIOELEKTRONIKA d.o.o.</t>
  </si>
  <si>
    <t>KSAVER 202, ZAGREB</t>
  </si>
  <si>
    <t>DIVOSELSKA 8,ZAGREB</t>
  </si>
  <si>
    <t>UREDSKA OPREMA</t>
  </si>
  <si>
    <t>Kategorija 1 -                                                                                       MINIMALNI SKUP PODATAKA O TROŠENJU SREDSTAVA  ZA RAZDOBLJE 01.10.-31.10.2025.</t>
  </si>
  <si>
    <t>Kategorija 2 -                                                                                       MINIMALNI SKUP PODATAKA O TROŠENJU SREDSTAVA  ZA RAZDOBLJE 01.10.-31.10.2025.</t>
  </si>
  <si>
    <t>RHEA d.o.o.</t>
  </si>
  <si>
    <t xml:space="preserve">BUZINSKI PRILAZ 36a, ZAGREB   </t>
  </si>
  <si>
    <t xml:space="preserve">TRISAR S.r.l.     </t>
  </si>
  <si>
    <t xml:space="preserve">CORSO ITALIA 11, TRIESTE </t>
  </si>
  <si>
    <t>IT00767930324</t>
  </si>
  <si>
    <t>MEGADIZAJN d.o.o.</t>
  </si>
  <si>
    <t>MOSLAVAČKA 1,SESVETE</t>
  </si>
  <si>
    <t>USLUGE PROMIDŽBE I INFORMIRANJA</t>
  </si>
  <si>
    <t xml:space="preserve">RIMSKI PUT 31B </t>
  </si>
  <si>
    <t xml:space="preserve">KARLOVAČKA CESTA 26A   </t>
  </si>
  <si>
    <t xml:space="preserve">ALCA ZAGREB D.O.O. </t>
  </si>
  <si>
    <t xml:space="preserve">KOLEDOVČINA 2, ZAGREB   </t>
  </si>
  <si>
    <t>LICENCA</t>
  </si>
  <si>
    <t xml:space="preserve">SABUNIČKA 10, ZAGREB       </t>
  </si>
  <si>
    <t>UREDSKA OPREMA I NAMJEŠTAJ</t>
  </si>
  <si>
    <t>ULICA HONDLOVA 2/9</t>
  </si>
  <si>
    <t>KARDIAN d.o.o.</t>
  </si>
  <si>
    <t>RASHODI LIJEKOVA I POTROŠNOG MEDICINSKOG MATERIJALA</t>
  </si>
  <si>
    <t xml:space="preserve">PEVEX d.d. </t>
  </si>
  <si>
    <t>SAVSKA CESTA 84, SESVETE</t>
  </si>
  <si>
    <t>CYBER_FOLKS D.O.O.</t>
  </si>
  <si>
    <t>STJEPANA RADIĆA 10, ĐURĐEVAC</t>
  </si>
  <si>
    <t>HRVATSKI ZAVOD ZA JAVNO ZDRAVSTVO</t>
  </si>
  <si>
    <t xml:space="preserve">ROCKEFELLEROVA 7    </t>
  </si>
  <si>
    <t>V. PRELOGA 13, ZAGREB</t>
  </si>
  <si>
    <t>VIK-DENTAL d.o.o.</t>
  </si>
  <si>
    <t>Kategorija 1 -                                                                                       MINIMALNI SKUP PODATAKA O TROŠENJU SREDSTAVA  ZA RAZDOBLJE 01.11.-30.11.2025.</t>
  </si>
  <si>
    <t>Kategorija 2 -                                                                                       MINIMALNI SKUP PODATAKA O TROŠENJU SREDSTAVA  ZA RAZDOBLJE 01.11.-30.11.2025.</t>
  </si>
  <si>
    <t xml:space="preserve">HP-Hrvatska pošta d.d. </t>
  </si>
  <si>
    <t>POŠTANSKA ULICA 7, VELIKA GORICA</t>
  </si>
  <si>
    <t>USLUGE POŠTA</t>
  </si>
  <si>
    <t>LINKS d.o.o.</t>
  </si>
  <si>
    <t xml:space="preserve">LJUBLJANSKA ULICA 2a   </t>
  </si>
  <si>
    <t xml:space="preserve">PEČAT d.o.o.    </t>
  </si>
  <si>
    <t xml:space="preserve">PRAŠKA 8, ZAGREB     </t>
  </si>
  <si>
    <t xml:space="preserve">BATERIJE ZAGREB d.o.o  </t>
  </si>
  <si>
    <t xml:space="preserve">ŽERJAVIĆEVA 7   </t>
  </si>
  <si>
    <t>KATANČIĆEVA 5, ZAGREB</t>
  </si>
  <si>
    <t>Kategorija 1 -                                                                                       MINIMALNI SKUP PODATAKA O TROŠENJU SREDSTAVA  ZA RAZDOBLJE 01.12.-31.12.2025.</t>
  </si>
  <si>
    <t xml:space="preserve">DELFORM D.O.O.  </t>
  </si>
  <si>
    <t xml:space="preserve">ULICA PAVLA ŠTOOSA 19, ZAGREB  </t>
  </si>
  <si>
    <t xml:space="preserve">     SABUNIČKA 10       </t>
  </si>
  <si>
    <t>SIMON</t>
  </si>
  <si>
    <t xml:space="preserve">ŠIRINEČKA 29,ZAGREB  </t>
  </si>
  <si>
    <t>MAMM d.o.o.</t>
  </si>
  <si>
    <t>MOTOVUNSKA 24, ZAGREB</t>
  </si>
  <si>
    <t xml:space="preserve">KONZUM plus d.o.o.                                                                                  </t>
  </si>
  <si>
    <t xml:space="preserve">ULICA MARIJANA ČAVIĆA 1A   </t>
  </si>
  <si>
    <t>OSTALI MATERIJAL ZA ODJELE</t>
  </si>
  <si>
    <t>Kategorija 2 -                                                                                       MINIMALNI SKUP PODATAKA O TROŠENJU SREDSTAVA  ZA RAZDOBLJE 01.12.-31.12.2025.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</si>
</sst>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3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164" fontId="0" fillId="4" borderId="8" xfId="0" applyNumberFormat="1" applyFill="1" applyBorder="1" applyAlignment="1">
      <alignment horizontal="right" vertical="center" wrapText="1" shrinkToFit="1"/>
    </xf>
    <xf numFmtId="0" fontId="6" fillId="4" borderId="8" xfId="0" applyFont="1" applyFill="1" applyBorder="1" applyAlignment="1">
      <alignment horizontal="left" vertical="center" wrapText="1" shrinkToFit="1"/>
    </xf>
    <xf numFmtId="0" fontId="0" fillId="4" borderId="8" xfId="0" applyFill="1" applyBorder="1" applyAlignment="1">
      <alignment horizontal="right" vertical="center" wrapText="1" shrinkToFit="1"/>
    </xf>
    <xf numFmtId="0" fontId="0" fillId="4" borderId="8" xfId="0" applyFill="1" applyBorder="1" applyAlignment="1">
      <alignment horizontal="left" vertical="center" wrapText="1" shrinkToFit="1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 wrapText="1" shrinkToFi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 shrinkToFit="1"/>
    </xf>
    <xf numFmtId="0" fontId="0" fillId="4" borderId="7" xfId="0" applyFill="1" applyBorder="1" applyAlignment="1">
      <alignment vertical="center" wrapText="1" shrinkToFit="1"/>
    </xf>
    <xf numFmtId="4" fontId="0" fillId="0" borderId="0" xfId="0" applyNumberFormat="1"/>
    <xf numFmtId="0" fontId="0" fillId="4" borderId="7" xfId="0" applyFill="1" applyBorder="1" applyAlignment="1">
      <alignment horizontal="right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164" fontId="5" fillId="4" borderId="8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 shrinkToFit="1"/>
    </xf>
    <xf numFmtId="0" fontId="0" fillId="0" borderId="7" xfId="0" applyBorder="1" applyAlignment="1">
      <alignment horizontal="righ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 wrapText="1" shrinkToFi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vertical="center" wrapText="1" shrinkToFit="1"/>
    </xf>
    <xf numFmtId="164" fontId="0" fillId="0" borderId="7" xfId="0" applyNumberFormat="1" applyBorder="1" applyAlignment="1">
      <alignment horizontal="right" vertical="center" wrapText="1" shrinkToFi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 wrapText="1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/>
    </xf>
    <xf numFmtId="0" fontId="0" fillId="4" borderId="7" xfId="0" applyFill="1" applyBorder="1" applyAlignment="1">
      <alignment horizontal="right" vertical="center"/>
    </xf>
    <xf numFmtId="0" fontId="0" fillId="4" borderId="8" xfId="0" applyFill="1" applyBorder="1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/>
    <xf numFmtId="164" fontId="0" fillId="0" borderId="8" xfId="0" applyNumberFormat="1" applyBorder="1" applyAlignment="1">
      <alignment horizontal="right" vertical="center" wrapText="1" shrinkToFit="1"/>
    </xf>
    <xf numFmtId="0" fontId="0" fillId="0" borderId="8" xfId="0" applyBorder="1" applyAlignment="1">
      <alignment vertical="center" wrapText="1" shrinkToFit="1"/>
    </xf>
    <xf numFmtId="0" fontId="0" fillId="4" borderId="8" xfId="0" applyFill="1" applyBorder="1" applyAlignment="1">
      <alignment horizontal="left" wrapText="1" shrinkToFit="1"/>
    </xf>
    <xf numFmtId="0" fontId="0" fillId="4" borderId="7" xfId="0" applyFill="1" applyBorder="1" applyAlignment="1">
      <alignment vertical="center" wrapText="1"/>
    </xf>
    <xf numFmtId="0" fontId="9" fillId="0" borderId="0" xfId="0" applyFont="1"/>
    <xf numFmtId="164" fontId="5" fillId="4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0" fillId="4" borderId="7" xfId="0" applyFont="1" applyFill="1" applyBorder="1" applyAlignment="1">
      <alignment horizontal="left" vertical="center" wrapText="1" shrinkToFit="1"/>
    </xf>
    <xf numFmtId="0" fontId="12" fillId="4" borderId="7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DE35-771E-4465-B2F4-BEA3831858D1}">
  <dimension ref="A1:N48"/>
  <sheetViews>
    <sheetView tabSelected="1" zoomScaleNormal="100" workbookViewId="0">
      <selection activeCell="K38" sqref="K38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254</v>
      </c>
      <c r="B1" s="70"/>
      <c r="C1" s="70"/>
      <c r="D1" s="70"/>
      <c r="E1" s="70"/>
      <c r="F1" s="70"/>
      <c r="G1" s="70"/>
      <c r="H1" s="70"/>
      <c r="I1" s="71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2" t="s">
        <v>5</v>
      </c>
      <c r="I2" s="72"/>
    </row>
    <row r="3" spans="1:13" ht="34.5" customHeight="1" x14ac:dyDescent="0.25">
      <c r="A3" s="3" t="s">
        <v>6</v>
      </c>
      <c r="B3" s="4" t="s">
        <v>88</v>
      </c>
      <c r="C3" s="39">
        <v>93613785608</v>
      </c>
      <c r="D3" s="32" t="s">
        <v>89</v>
      </c>
      <c r="E3" s="40"/>
      <c r="F3" s="8">
        <v>725.25</v>
      </c>
      <c r="G3" s="36" t="s">
        <v>9</v>
      </c>
      <c r="H3" s="31">
        <v>3232</v>
      </c>
      <c r="I3" s="30" t="s">
        <v>78</v>
      </c>
    </row>
    <row r="4" spans="1:13" ht="34.5" customHeight="1" x14ac:dyDescent="0.25">
      <c r="A4" s="3" t="s">
        <v>11</v>
      </c>
      <c r="B4" s="4" t="s">
        <v>226</v>
      </c>
      <c r="C4" s="5">
        <v>58353015102</v>
      </c>
      <c r="D4" s="11" t="s">
        <v>227</v>
      </c>
      <c r="E4" s="7"/>
      <c r="F4" s="8">
        <v>373</v>
      </c>
      <c r="G4" s="9" t="s">
        <v>9</v>
      </c>
      <c r="H4" s="22">
        <v>3221</v>
      </c>
      <c r="I4" s="50" t="s">
        <v>14</v>
      </c>
    </row>
    <row r="5" spans="1:13" ht="34.5" customHeight="1" x14ac:dyDescent="0.25">
      <c r="A5" s="3" t="s">
        <v>15</v>
      </c>
      <c r="B5" s="4" t="s">
        <v>136</v>
      </c>
      <c r="C5" s="39" t="s">
        <v>137</v>
      </c>
      <c r="D5" s="32" t="s">
        <v>138</v>
      </c>
      <c r="E5" s="40"/>
      <c r="F5" s="8">
        <v>1038.01</v>
      </c>
      <c r="G5" s="9" t="s">
        <v>9</v>
      </c>
      <c r="H5" s="31">
        <v>3251</v>
      </c>
      <c r="I5" s="11" t="s">
        <v>158</v>
      </c>
    </row>
    <row r="6" spans="1:13" ht="34.5" customHeight="1" x14ac:dyDescent="0.25">
      <c r="A6" s="3" t="s">
        <v>16</v>
      </c>
      <c r="B6" s="4" t="s">
        <v>136</v>
      </c>
      <c r="C6" s="39" t="s">
        <v>137</v>
      </c>
      <c r="D6" s="32" t="s">
        <v>138</v>
      </c>
      <c r="E6" s="40"/>
      <c r="F6" s="8">
        <v>850.24</v>
      </c>
      <c r="G6" s="9" t="s">
        <v>9</v>
      </c>
      <c r="H6" s="31">
        <v>3232</v>
      </c>
      <c r="I6" s="30" t="s">
        <v>78</v>
      </c>
    </row>
    <row r="7" spans="1:13" ht="34.5" customHeight="1" x14ac:dyDescent="0.25">
      <c r="A7" s="3" t="s">
        <v>17</v>
      </c>
      <c r="B7" s="17" t="s">
        <v>21</v>
      </c>
      <c r="C7" s="18">
        <v>57845277445</v>
      </c>
      <c r="D7" s="30" t="s">
        <v>22</v>
      </c>
      <c r="E7" s="19"/>
      <c r="F7" s="16">
        <v>262.5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4" t="s">
        <v>83</v>
      </c>
      <c r="C8" s="39" t="s">
        <v>84</v>
      </c>
      <c r="D8" s="32" t="s">
        <v>85</v>
      </c>
      <c r="E8" s="40"/>
      <c r="F8" s="8">
        <v>2002.5</v>
      </c>
      <c r="G8" s="9" t="s">
        <v>9</v>
      </c>
      <c r="H8" s="31">
        <v>3251</v>
      </c>
      <c r="I8" s="30" t="s">
        <v>158</v>
      </c>
    </row>
    <row r="9" spans="1:13" ht="34.5" customHeight="1" x14ac:dyDescent="0.25">
      <c r="A9" s="3" t="s">
        <v>19</v>
      </c>
      <c r="B9" s="13" t="s">
        <v>255</v>
      </c>
      <c r="C9" s="14">
        <v>38852319575</v>
      </c>
      <c r="D9" s="51" t="s">
        <v>256</v>
      </c>
      <c r="E9" s="45"/>
      <c r="F9" s="8">
        <v>59.75</v>
      </c>
      <c r="G9" s="36" t="s">
        <v>9</v>
      </c>
      <c r="H9" s="31">
        <v>3221</v>
      </c>
      <c r="I9" s="50" t="s">
        <v>14</v>
      </c>
    </row>
    <row r="10" spans="1:13" ht="34.5" customHeight="1" x14ac:dyDescent="0.25">
      <c r="A10" s="3" t="s">
        <v>20</v>
      </c>
      <c r="B10" s="17" t="s">
        <v>124</v>
      </c>
      <c r="C10" s="18">
        <v>13970735570</v>
      </c>
      <c r="D10" s="30" t="s">
        <v>225</v>
      </c>
      <c r="E10" s="19"/>
      <c r="F10" s="16">
        <v>245.9</v>
      </c>
      <c r="G10" s="9" t="s">
        <v>9</v>
      </c>
      <c r="H10" s="22">
        <v>3224</v>
      </c>
      <c r="I10" s="11" t="s">
        <v>75</v>
      </c>
    </row>
    <row r="11" spans="1:13" ht="34.5" customHeight="1" x14ac:dyDescent="0.25">
      <c r="A11" s="3" t="s">
        <v>24</v>
      </c>
      <c r="B11" s="17" t="s">
        <v>124</v>
      </c>
      <c r="C11" s="18">
        <v>13970735570</v>
      </c>
      <c r="D11" s="30" t="s">
        <v>225</v>
      </c>
      <c r="E11" s="19"/>
      <c r="F11" s="16">
        <v>4447</v>
      </c>
      <c r="G11" s="9" t="s">
        <v>9</v>
      </c>
      <c r="H11" s="22">
        <v>3232</v>
      </c>
      <c r="I11" s="11" t="s">
        <v>78</v>
      </c>
    </row>
    <row r="12" spans="1:13" ht="34.5" customHeight="1" x14ac:dyDescent="0.25">
      <c r="A12" s="3" t="s">
        <v>25</v>
      </c>
      <c r="B12" s="17" t="s">
        <v>28</v>
      </c>
      <c r="C12" s="18">
        <v>22694857747</v>
      </c>
      <c r="D12" s="30" t="s">
        <v>29</v>
      </c>
      <c r="E12" s="19"/>
      <c r="F12" s="16">
        <v>410.5</v>
      </c>
      <c r="G12" s="9" t="s">
        <v>9</v>
      </c>
      <c r="H12" s="22">
        <v>3292</v>
      </c>
      <c r="I12" s="30" t="s">
        <v>30</v>
      </c>
    </row>
    <row r="13" spans="1:13" ht="34.5" customHeight="1" x14ac:dyDescent="0.25">
      <c r="A13" s="3" t="s">
        <v>26</v>
      </c>
      <c r="B13" s="17" t="s">
        <v>33</v>
      </c>
      <c r="C13" s="18">
        <v>85821130368</v>
      </c>
      <c r="D13" s="30" t="s">
        <v>34</v>
      </c>
      <c r="E13" s="19"/>
      <c r="F13" s="16">
        <v>2.83</v>
      </c>
      <c r="G13" s="9" t="s">
        <v>9</v>
      </c>
      <c r="H13" s="10">
        <v>3239</v>
      </c>
      <c r="I13" s="11" t="s">
        <v>35</v>
      </c>
    </row>
    <row r="14" spans="1:13" ht="34.5" customHeight="1" x14ac:dyDescent="0.25">
      <c r="A14" s="3" t="s">
        <v>27</v>
      </c>
      <c r="B14" s="17" t="s">
        <v>142</v>
      </c>
      <c r="C14" s="18">
        <v>25627314080</v>
      </c>
      <c r="D14" s="30" t="s">
        <v>143</v>
      </c>
      <c r="E14" s="19"/>
      <c r="F14" s="16">
        <v>325</v>
      </c>
      <c r="G14" s="9" t="s">
        <v>9</v>
      </c>
      <c r="H14" s="10">
        <v>3238</v>
      </c>
      <c r="I14" s="11" t="s">
        <v>112</v>
      </c>
    </row>
    <row r="15" spans="1:13" ht="34.5" customHeight="1" x14ac:dyDescent="0.25">
      <c r="A15" s="3" t="s">
        <v>31</v>
      </c>
      <c r="B15" s="17" t="s">
        <v>79</v>
      </c>
      <c r="C15" s="34">
        <v>36754161329</v>
      </c>
      <c r="D15" s="50" t="s">
        <v>80</v>
      </c>
      <c r="E15" s="35"/>
      <c r="F15" s="42">
        <v>15</v>
      </c>
      <c r="G15" s="36" t="s">
        <v>9</v>
      </c>
      <c r="H15" s="22">
        <v>3251</v>
      </c>
      <c r="I15" s="30" t="s">
        <v>233</v>
      </c>
      <c r="M15" s="21"/>
    </row>
    <row r="16" spans="1:13" ht="34.5" customHeight="1" x14ac:dyDescent="0.25">
      <c r="A16" s="3" t="s">
        <v>32</v>
      </c>
      <c r="B16" s="17" t="s">
        <v>244</v>
      </c>
      <c r="C16" s="18">
        <v>87311810356</v>
      </c>
      <c r="D16" s="30" t="s">
        <v>245</v>
      </c>
      <c r="E16" s="19"/>
      <c r="F16" s="63">
        <v>49.07</v>
      </c>
      <c r="G16" s="9" t="s">
        <v>9</v>
      </c>
      <c r="H16" s="22">
        <v>3231</v>
      </c>
      <c r="I16" s="64" t="s">
        <v>246</v>
      </c>
      <c r="M16" s="21"/>
    </row>
    <row r="17" spans="1:13" ht="34.5" customHeight="1" x14ac:dyDescent="0.25">
      <c r="A17" s="3" t="s">
        <v>98</v>
      </c>
      <c r="B17" s="66" t="s">
        <v>36</v>
      </c>
      <c r="C17" s="18">
        <v>68419124305</v>
      </c>
      <c r="D17" s="30" t="s">
        <v>37</v>
      </c>
      <c r="E17" s="19"/>
      <c r="F17" s="16">
        <v>31.86</v>
      </c>
      <c r="G17" s="9" t="s">
        <v>9</v>
      </c>
      <c r="H17" s="22">
        <v>3234</v>
      </c>
      <c r="I17" s="30" t="s">
        <v>38</v>
      </c>
      <c r="M17" s="21"/>
    </row>
    <row r="18" spans="1:13" ht="34.5" customHeight="1" x14ac:dyDescent="0.25">
      <c r="A18" s="3" t="s">
        <v>99</v>
      </c>
      <c r="B18" s="66" t="s">
        <v>68</v>
      </c>
      <c r="C18" s="18">
        <v>84397956623</v>
      </c>
      <c r="D18" s="30" t="s">
        <v>69</v>
      </c>
      <c r="E18" s="19"/>
      <c r="F18" s="8">
        <v>6367.21</v>
      </c>
      <c r="G18" s="9" t="s">
        <v>9</v>
      </c>
      <c r="H18" s="22">
        <v>3223</v>
      </c>
      <c r="I18" s="11" t="s">
        <v>70</v>
      </c>
      <c r="M18" s="21"/>
    </row>
    <row r="19" spans="1:13" ht="34.5" customHeight="1" x14ac:dyDescent="0.25">
      <c r="A19" s="3" t="s">
        <v>100</v>
      </c>
      <c r="B19" s="17" t="s">
        <v>68</v>
      </c>
      <c r="C19" s="18">
        <v>84397956623</v>
      </c>
      <c r="D19" s="30" t="s">
        <v>69</v>
      </c>
      <c r="E19" s="19"/>
      <c r="F19" s="8">
        <v>1760.03</v>
      </c>
      <c r="G19" s="9" t="s">
        <v>9</v>
      </c>
      <c r="H19" s="22">
        <v>3234</v>
      </c>
      <c r="I19" s="11" t="s">
        <v>51</v>
      </c>
      <c r="M19" s="21"/>
    </row>
    <row r="20" spans="1:13" ht="34.5" customHeight="1" x14ac:dyDescent="0.25">
      <c r="A20" s="3" t="s">
        <v>101</v>
      </c>
      <c r="B20" s="17" t="s">
        <v>68</v>
      </c>
      <c r="C20" s="34">
        <v>84397956623</v>
      </c>
      <c r="D20" s="50" t="s">
        <v>69</v>
      </c>
      <c r="E20" s="35"/>
      <c r="F20" s="42">
        <v>5525.16</v>
      </c>
      <c r="G20" s="36" t="s">
        <v>9</v>
      </c>
      <c r="H20" s="47">
        <v>3235</v>
      </c>
      <c r="I20" s="30" t="s">
        <v>107</v>
      </c>
      <c r="M20" s="21"/>
    </row>
    <row r="21" spans="1:13" ht="34.5" customHeight="1" x14ac:dyDescent="0.25">
      <c r="A21" s="3" t="s">
        <v>102</v>
      </c>
      <c r="B21" s="17" t="s">
        <v>68</v>
      </c>
      <c r="C21" s="34">
        <v>84397956623</v>
      </c>
      <c r="D21" s="50" t="s">
        <v>69</v>
      </c>
      <c r="E21" s="35"/>
      <c r="F21" s="42">
        <v>1001.47</v>
      </c>
      <c r="G21" s="36" t="s">
        <v>9</v>
      </c>
      <c r="H21" s="31">
        <v>3232</v>
      </c>
      <c r="I21" s="30" t="s">
        <v>78</v>
      </c>
      <c r="L21" s="27"/>
      <c r="M21" s="21"/>
    </row>
    <row r="22" spans="1:13" ht="34.5" customHeight="1" x14ac:dyDescent="0.25">
      <c r="A22" s="3" t="s">
        <v>103</v>
      </c>
      <c r="B22" s="17" t="s">
        <v>39</v>
      </c>
      <c r="C22" s="18">
        <v>80572192786</v>
      </c>
      <c r="D22" s="30" t="s">
        <v>40</v>
      </c>
      <c r="E22" s="19"/>
      <c r="F22" s="16">
        <v>206.04</v>
      </c>
      <c r="G22" s="9" t="s">
        <v>9</v>
      </c>
      <c r="H22" s="22">
        <v>3212</v>
      </c>
      <c r="I22" s="30" t="s">
        <v>41</v>
      </c>
      <c r="M22" s="21"/>
    </row>
    <row r="23" spans="1:13" ht="34.5" customHeight="1" x14ac:dyDescent="0.25">
      <c r="A23" s="3" t="s">
        <v>104</v>
      </c>
      <c r="B23" s="17" t="s">
        <v>144</v>
      </c>
      <c r="C23" s="34">
        <v>68195665956</v>
      </c>
      <c r="D23" s="50" t="s">
        <v>145</v>
      </c>
      <c r="E23" s="35"/>
      <c r="F23" s="42">
        <v>3566.25</v>
      </c>
      <c r="G23" s="36" t="s">
        <v>9</v>
      </c>
      <c r="H23" s="31">
        <v>3238</v>
      </c>
      <c r="I23" s="30" t="s">
        <v>112</v>
      </c>
      <c r="M23" s="21"/>
    </row>
    <row r="24" spans="1:13" ht="34.5" customHeight="1" x14ac:dyDescent="0.25">
      <c r="A24" s="3" t="s">
        <v>105</v>
      </c>
      <c r="B24" s="17" t="s">
        <v>86</v>
      </c>
      <c r="C24" s="34">
        <v>45816750516</v>
      </c>
      <c r="D24" s="41" t="s">
        <v>87</v>
      </c>
      <c r="E24" s="35"/>
      <c r="F24" s="42">
        <v>693.48</v>
      </c>
      <c r="G24" s="36" t="s">
        <v>9</v>
      </c>
      <c r="H24" s="31">
        <v>3251</v>
      </c>
      <c r="I24" s="30" t="s">
        <v>158</v>
      </c>
      <c r="M24" s="21"/>
    </row>
    <row r="25" spans="1:13" ht="34.5" customHeight="1" x14ac:dyDescent="0.25">
      <c r="A25" s="3" t="s">
        <v>106</v>
      </c>
      <c r="B25" s="66" t="s">
        <v>262</v>
      </c>
      <c r="C25" s="67">
        <v>62226620908</v>
      </c>
      <c r="D25" s="30" t="s">
        <v>263</v>
      </c>
      <c r="E25" s="19"/>
      <c r="F25" s="63">
        <v>16.18</v>
      </c>
      <c r="G25" s="9" t="s">
        <v>9</v>
      </c>
      <c r="H25" s="22">
        <v>3221</v>
      </c>
      <c r="I25" s="30" t="s">
        <v>264</v>
      </c>
      <c r="M25" s="21"/>
    </row>
    <row r="26" spans="1:13" ht="34.5" customHeight="1" x14ac:dyDescent="0.25">
      <c r="A26" s="3" t="s">
        <v>152</v>
      </c>
      <c r="B26" s="17" t="s">
        <v>76</v>
      </c>
      <c r="C26" s="68">
        <v>3254435180</v>
      </c>
      <c r="D26" s="30" t="s">
        <v>77</v>
      </c>
      <c r="E26" s="19"/>
      <c r="F26" s="16">
        <v>39.83</v>
      </c>
      <c r="G26" s="9" t="s">
        <v>9</v>
      </c>
      <c r="H26" s="22">
        <v>3232</v>
      </c>
      <c r="I26" s="30" t="s">
        <v>78</v>
      </c>
      <c r="M26" s="21"/>
    </row>
    <row r="27" spans="1:13" ht="34.5" customHeight="1" x14ac:dyDescent="0.25">
      <c r="A27" s="3" t="s">
        <v>153</v>
      </c>
      <c r="B27" s="4" t="s">
        <v>110</v>
      </c>
      <c r="C27" s="5">
        <v>93224926556</v>
      </c>
      <c r="D27" s="11" t="s">
        <v>111</v>
      </c>
      <c r="E27" s="7"/>
      <c r="F27" s="8">
        <v>150</v>
      </c>
      <c r="G27" s="9" t="s">
        <v>9</v>
      </c>
      <c r="H27" s="10">
        <v>3238</v>
      </c>
      <c r="I27" s="11" t="s">
        <v>112</v>
      </c>
    </row>
    <row r="28" spans="1:13" ht="34.5" customHeight="1" x14ac:dyDescent="0.25">
      <c r="A28" s="3" t="s">
        <v>155</v>
      </c>
      <c r="B28" s="17" t="s">
        <v>260</v>
      </c>
      <c r="C28" s="18">
        <v>52599776564</v>
      </c>
      <c r="D28" s="65" t="s">
        <v>261</v>
      </c>
      <c r="E28" s="23"/>
      <c r="F28" s="16">
        <v>1350</v>
      </c>
      <c r="G28" s="9" t="s">
        <v>9</v>
      </c>
      <c r="H28" s="22">
        <v>3238</v>
      </c>
      <c r="I28" s="30" t="s">
        <v>112</v>
      </c>
    </row>
    <row r="29" spans="1:13" ht="34.5" customHeight="1" x14ac:dyDescent="0.25">
      <c r="A29" s="3" t="s">
        <v>177</v>
      </c>
      <c r="B29" s="4" t="s">
        <v>148</v>
      </c>
      <c r="C29" s="5" t="s">
        <v>149</v>
      </c>
      <c r="D29" s="11" t="s">
        <v>150</v>
      </c>
      <c r="E29" s="7"/>
      <c r="F29" s="8">
        <v>371.56</v>
      </c>
      <c r="G29" s="9" t="s">
        <v>9</v>
      </c>
      <c r="H29" s="10">
        <v>4123</v>
      </c>
      <c r="I29" s="11" t="s">
        <v>154</v>
      </c>
    </row>
    <row r="30" spans="1:13" ht="34.5" customHeight="1" x14ac:dyDescent="0.25">
      <c r="A30" s="3" t="s">
        <v>156</v>
      </c>
      <c r="B30" s="17" t="s">
        <v>148</v>
      </c>
      <c r="C30" s="18" t="s">
        <v>149</v>
      </c>
      <c r="D30" s="30" t="s">
        <v>150</v>
      </c>
      <c r="E30" s="23"/>
      <c r="F30" s="16">
        <v>3012.87</v>
      </c>
      <c r="G30" s="9" t="s">
        <v>9</v>
      </c>
      <c r="H30" s="22">
        <v>3238</v>
      </c>
      <c r="I30" s="30" t="s">
        <v>112</v>
      </c>
    </row>
    <row r="31" spans="1:13" ht="34.5" customHeight="1" x14ac:dyDescent="0.25">
      <c r="A31" s="3" t="s">
        <v>178</v>
      </c>
      <c r="B31" s="4" t="s">
        <v>42</v>
      </c>
      <c r="C31" s="5">
        <v>94818858923</v>
      </c>
      <c r="D31" s="11" t="s">
        <v>43</v>
      </c>
      <c r="E31" s="7"/>
      <c r="F31" s="8">
        <v>216.68</v>
      </c>
      <c r="G31" s="9" t="s">
        <v>9</v>
      </c>
      <c r="H31" s="15">
        <v>3251</v>
      </c>
      <c r="I31" s="11" t="s">
        <v>63</v>
      </c>
    </row>
    <row r="32" spans="1:13" ht="34.5" customHeight="1" x14ac:dyDescent="0.25">
      <c r="A32" s="3" t="s">
        <v>179</v>
      </c>
      <c r="B32" s="4" t="s">
        <v>73</v>
      </c>
      <c r="C32" s="5">
        <v>69540268192</v>
      </c>
      <c r="D32" s="11" t="s">
        <v>74</v>
      </c>
      <c r="E32" s="23"/>
      <c r="F32" s="8">
        <v>2351.25</v>
      </c>
      <c r="G32" s="9" t="s">
        <v>9</v>
      </c>
      <c r="H32" s="15">
        <v>3224</v>
      </c>
      <c r="I32" s="11" t="s">
        <v>75</v>
      </c>
      <c r="M32" s="21"/>
    </row>
    <row r="33" spans="1:14" ht="34.5" customHeight="1" x14ac:dyDescent="0.25">
      <c r="A33" s="3" t="s">
        <v>180</v>
      </c>
      <c r="B33" s="55" t="s">
        <v>108</v>
      </c>
      <c r="C33" s="3">
        <v>64546066176</v>
      </c>
      <c r="D33" s="56" t="s">
        <v>109</v>
      </c>
      <c r="F33" s="16">
        <v>261.45999999999998</v>
      </c>
      <c r="G33" s="36" t="s">
        <v>9</v>
      </c>
      <c r="H33" s="31">
        <v>3221</v>
      </c>
      <c r="I33" s="32" t="s">
        <v>14</v>
      </c>
    </row>
    <row r="34" spans="1:14" ht="34.5" customHeight="1" x14ac:dyDescent="0.25">
      <c r="A34" s="3" t="s">
        <v>157</v>
      </c>
      <c r="B34" s="55" t="s">
        <v>44</v>
      </c>
      <c r="C34" s="3" t="s">
        <v>45</v>
      </c>
      <c r="D34" s="56" t="s">
        <v>46</v>
      </c>
      <c r="E34" t="s">
        <v>47</v>
      </c>
      <c r="F34" s="16">
        <v>750</v>
      </c>
      <c r="G34" s="36" t="s">
        <v>9</v>
      </c>
      <c r="H34" s="31">
        <v>3237</v>
      </c>
      <c r="I34" s="50" t="s">
        <v>48</v>
      </c>
      <c r="M34" s="21"/>
    </row>
    <row r="35" spans="1:14" ht="34.5" customHeight="1" x14ac:dyDescent="0.25">
      <c r="A35" s="3" t="s">
        <v>181</v>
      </c>
      <c r="B35" s="25" t="s">
        <v>49</v>
      </c>
      <c r="C35" s="12">
        <v>58852060080</v>
      </c>
      <c r="D35" s="51" t="s">
        <v>50</v>
      </c>
      <c r="E35" s="45"/>
      <c r="F35" s="8">
        <v>112.31</v>
      </c>
      <c r="G35" s="36" t="s">
        <v>9</v>
      </c>
      <c r="H35" s="46">
        <v>3234</v>
      </c>
      <c r="I35" s="46" t="s">
        <v>51</v>
      </c>
    </row>
    <row r="36" spans="1:14" ht="34.5" customHeight="1" x14ac:dyDescent="0.25">
      <c r="A36" s="3" t="s">
        <v>159</v>
      </c>
      <c r="B36" s="4" t="s">
        <v>258</v>
      </c>
      <c r="C36" s="39">
        <v>49063222120</v>
      </c>
      <c r="D36" s="32" t="s">
        <v>259</v>
      </c>
      <c r="E36" s="40"/>
      <c r="F36" s="8">
        <v>487.5</v>
      </c>
      <c r="G36" s="9" t="s">
        <v>9</v>
      </c>
      <c r="H36" s="15">
        <v>3232</v>
      </c>
      <c r="I36" s="32" t="s">
        <v>78</v>
      </c>
    </row>
    <row r="37" spans="1:14" ht="34.5" customHeight="1" x14ac:dyDescent="0.25">
      <c r="A37" s="3" t="s">
        <v>160</v>
      </c>
      <c r="B37" s="53" t="s">
        <v>52</v>
      </c>
      <c r="C37" s="12">
        <v>70133616033</v>
      </c>
      <c r="D37" s="51" t="s">
        <v>53</v>
      </c>
      <c r="E37" s="45"/>
      <c r="F37" s="8">
        <v>263.89999999999998</v>
      </c>
      <c r="G37" s="36" t="s">
        <v>9</v>
      </c>
      <c r="H37" s="46">
        <v>3231</v>
      </c>
      <c r="I37" s="46" t="s">
        <v>10</v>
      </c>
    </row>
    <row r="38" spans="1:14" ht="30" x14ac:dyDescent="0.25">
      <c r="A38" s="3" t="s">
        <v>161</v>
      </c>
      <c r="B38" s="4" t="s">
        <v>54</v>
      </c>
      <c r="C38" s="5">
        <v>92963223473</v>
      </c>
      <c r="D38" s="11" t="s">
        <v>55</v>
      </c>
      <c r="E38" s="7"/>
      <c r="F38" s="26">
        <v>149.68</v>
      </c>
      <c r="G38" s="9" t="s">
        <v>9</v>
      </c>
      <c r="H38" s="10">
        <v>3431</v>
      </c>
      <c r="I38" s="11" t="s">
        <v>56</v>
      </c>
    </row>
    <row r="39" spans="1:14" ht="34.5" customHeight="1" x14ac:dyDescent="0.25">
      <c r="A39" s="3" t="s">
        <v>162</v>
      </c>
      <c r="B39" s="4" t="s">
        <v>57</v>
      </c>
      <c r="C39" s="5">
        <v>85584865987</v>
      </c>
      <c r="D39" s="11" t="s">
        <v>58</v>
      </c>
      <c r="E39" s="7">
        <f>769.8+38.49</f>
        <v>808.29</v>
      </c>
      <c r="F39" s="8">
        <v>1367.02</v>
      </c>
      <c r="G39" s="9" t="s">
        <v>9</v>
      </c>
      <c r="H39" s="10">
        <v>3212</v>
      </c>
      <c r="I39" s="11" t="s">
        <v>41</v>
      </c>
    </row>
    <row r="40" spans="1:14" ht="16.5" customHeight="1" thickBot="1" x14ac:dyDescent="0.3">
      <c r="F40" s="27">
        <f>SUM(F3:F39)</f>
        <v>40858.29</v>
      </c>
    </row>
    <row r="41" spans="1:14" ht="63.75" customHeight="1" thickBot="1" x14ac:dyDescent="0.3">
      <c r="A41" s="69" t="s">
        <v>265</v>
      </c>
      <c r="B41" s="70"/>
      <c r="C41" s="70"/>
      <c r="D41" s="70"/>
      <c r="E41" s="70"/>
      <c r="F41" s="70"/>
      <c r="G41" s="70"/>
      <c r="H41" s="70"/>
      <c r="I41" s="71"/>
      <c r="N41" s="21"/>
    </row>
    <row r="42" spans="1:14" ht="63.75" thickBot="1" x14ac:dyDescent="0.3">
      <c r="A42" s="28"/>
      <c r="B42" s="29" t="s">
        <v>0</v>
      </c>
      <c r="C42" s="29" t="s">
        <v>1</v>
      </c>
      <c r="D42" s="29" t="s">
        <v>2</v>
      </c>
      <c r="E42" s="29"/>
      <c r="F42" s="29" t="s">
        <v>3</v>
      </c>
      <c r="G42" s="29" t="s">
        <v>4</v>
      </c>
      <c r="H42" s="73" t="s">
        <v>5</v>
      </c>
      <c r="I42" s="74"/>
      <c r="N42" s="21"/>
    </row>
    <row r="43" spans="1:14" x14ac:dyDescent="0.25">
      <c r="A43" s="3" t="s">
        <v>6</v>
      </c>
      <c r="B43" s="4" t="s">
        <v>64</v>
      </c>
      <c r="C43" s="47"/>
      <c r="D43" s="6"/>
      <c r="E43" s="7"/>
      <c r="F43" s="8"/>
      <c r="G43" s="9"/>
      <c r="H43" s="47"/>
      <c r="I43" s="32"/>
    </row>
    <row r="44" spans="1:14" x14ac:dyDescent="0.25">
      <c r="F44" s="27"/>
    </row>
    <row r="47" spans="1:14" x14ac:dyDescent="0.25">
      <c r="F47" s="27"/>
    </row>
    <row r="48" spans="1:14" x14ac:dyDescent="0.25">
      <c r="D48" s="62"/>
      <c r="E48" s="62"/>
      <c r="F48" s="62"/>
    </row>
  </sheetData>
  <mergeCells count="4">
    <mergeCell ref="A1:I1"/>
    <mergeCell ref="H2:I2"/>
    <mergeCell ref="A41:I41"/>
    <mergeCell ref="H42:I4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0526-F328-4411-96C4-D7989A0DE9A1}">
  <dimension ref="A1:N30"/>
  <sheetViews>
    <sheetView topLeftCell="A15" zoomScaleNormal="100" workbookViewId="0">
      <selection activeCell="D24" sqref="D24"/>
    </sheetView>
  </sheetViews>
  <sheetFormatPr defaultRowHeight="15" x14ac:dyDescent="0.25"/>
  <cols>
    <col min="1" max="1" width="7" customWidth="1"/>
    <col min="2" max="2" width="44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122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113</v>
      </c>
      <c r="C3" s="39">
        <v>93419380452</v>
      </c>
      <c r="D3" s="40" t="s">
        <v>114</v>
      </c>
      <c r="E3" s="40"/>
      <c r="F3" s="8">
        <v>5000</v>
      </c>
      <c r="G3" s="36" t="s">
        <v>9</v>
      </c>
      <c r="H3" s="15">
        <v>3237</v>
      </c>
      <c r="I3" s="25" t="s">
        <v>48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300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119</v>
      </c>
      <c r="C5" s="18"/>
      <c r="D5" s="20"/>
      <c r="E5" s="19"/>
      <c r="F5" s="16">
        <v>0.18</v>
      </c>
      <c r="G5" s="9" t="s">
        <v>9</v>
      </c>
      <c r="H5" s="10">
        <v>3433</v>
      </c>
      <c r="I5" s="11" t="s">
        <v>115</v>
      </c>
    </row>
    <row r="6" spans="1:13" ht="34.5" customHeight="1" x14ac:dyDescent="0.25">
      <c r="A6" s="3" t="s">
        <v>16</v>
      </c>
      <c r="B6" s="17" t="s">
        <v>33</v>
      </c>
      <c r="C6" s="18">
        <v>85821130368</v>
      </c>
      <c r="D6" s="20" t="s">
        <v>34</v>
      </c>
      <c r="E6" s="19"/>
      <c r="F6" s="16">
        <f>SUM(2.83+64.7)</f>
        <v>67.53</v>
      </c>
      <c r="G6" s="9" t="s">
        <v>9</v>
      </c>
      <c r="H6" s="10">
        <v>3239</v>
      </c>
      <c r="I6" s="11" t="s">
        <v>35</v>
      </c>
    </row>
    <row r="7" spans="1:13" ht="34.5" customHeight="1" x14ac:dyDescent="0.25">
      <c r="A7" s="3" t="s">
        <v>17</v>
      </c>
      <c r="B7" s="17" t="s">
        <v>120</v>
      </c>
      <c r="C7" s="18">
        <v>2958272670</v>
      </c>
      <c r="D7" s="20" t="s">
        <v>121</v>
      </c>
      <c r="E7" s="19"/>
      <c r="F7" s="16">
        <v>0.05</v>
      </c>
      <c r="G7" s="9" t="s">
        <v>9</v>
      </c>
      <c r="H7" s="22">
        <v>3433</v>
      </c>
      <c r="I7" s="11" t="s">
        <v>115</v>
      </c>
    </row>
    <row r="8" spans="1:13" ht="34.5" customHeight="1" x14ac:dyDescent="0.25">
      <c r="A8" s="3" t="s">
        <v>18</v>
      </c>
      <c r="B8" s="17" t="s">
        <v>68</v>
      </c>
      <c r="C8" s="18">
        <v>84397956623</v>
      </c>
      <c r="D8" s="20" t="s">
        <v>69</v>
      </c>
      <c r="E8" s="19"/>
      <c r="F8" s="8">
        <v>11050.32</v>
      </c>
      <c r="G8" s="9" t="s">
        <v>9</v>
      </c>
      <c r="H8" s="22">
        <v>3235</v>
      </c>
      <c r="I8" s="11" t="s">
        <v>107</v>
      </c>
      <c r="M8" s="21"/>
    </row>
    <row r="9" spans="1:13" ht="34.5" customHeight="1" x14ac:dyDescent="0.25">
      <c r="A9" s="3" t="s">
        <v>19</v>
      </c>
      <c r="B9" s="17" t="s">
        <v>76</v>
      </c>
      <c r="C9" s="18">
        <v>3254435180</v>
      </c>
      <c r="D9" s="20" t="s">
        <v>77</v>
      </c>
      <c r="E9" s="19"/>
      <c r="F9" s="16">
        <v>39.82</v>
      </c>
      <c r="G9" s="9" t="s">
        <v>9</v>
      </c>
      <c r="H9" s="22">
        <v>3232</v>
      </c>
      <c r="I9" s="30" t="s">
        <v>78</v>
      </c>
      <c r="M9" s="21"/>
    </row>
    <row r="10" spans="1:13" ht="34.5" customHeight="1" x14ac:dyDescent="0.25">
      <c r="A10" s="3" t="s">
        <v>20</v>
      </c>
      <c r="B10" s="4" t="s">
        <v>39</v>
      </c>
      <c r="C10" s="5">
        <v>80572192786</v>
      </c>
      <c r="D10" s="6" t="s">
        <v>40</v>
      </c>
      <c r="E10" s="7"/>
      <c r="F10" s="8">
        <v>280.05</v>
      </c>
      <c r="G10" s="9" t="s">
        <v>9</v>
      </c>
      <c r="H10" s="10">
        <v>3212</v>
      </c>
      <c r="I10" s="11" t="s">
        <v>41</v>
      </c>
    </row>
    <row r="11" spans="1:13" ht="34.5" customHeight="1" x14ac:dyDescent="0.25">
      <c r="A11" s="3" t="s">
        <v>24</v>
      </c>
      <c r="B11" s="4" t="s">
        <v>71</v>
      </c>
      <c r="C11" s="5">
        <v>77804145433</v>
      </c>
      <c r="D11" s="7" t="s">
        <v>72</v>
      </c>
      <c r="E11" s="23"/>
      <c r="F11" s="8">
        <v>137.94</v>
      </c>
      <c r="G11" s="9" t="s">
        <v>9</v>
      </c>
      <c r="H11" s="15">
        <v>3251</v>
      </c>
      <c r="I11" s="11" t="s">
        <v>63</v>
      </c>
    </row>
    <row r="12" spans="1:13" ht="34.5" customHeight="1" x14ac:dyDescent="0.25">
      <c r="A12" s="3" t="s">
        <v>25</v>
      </c>
      <c r="B12" s="4" t="s">
        <v>110</v>
      </c>
      <c r="C12" s="5">
        <v>93224926556</v>
      </c>
      <c r="D12" s="6" t="s">
        <v>111</v>
      </c>
      <c r="E12" s="23"/>
      <c r="F12" s="8">
        <f>SUM(137.5+75)</f>
        <v>212.5</v>
      </c>
      <c r="G12" s="9" t="s">
        <v>9</v>
      </c>
      <c r="H12" s="15">
        <v>3238</v>
      </c>
      <c r="I12" s="11" t="s">
        <v>112</v>
      </c>
    </row>
    <row r="13" spans="1:13" ht="34.5" customHeight="1" x14ac:dyDescent="0.25">
      <c r="A13" s="3" t="s">
        <v>26</v>
      </c>
      <c r="B13" s="4" t="s">
        <v>108</v>
      </c>
      <c r="C13" s="5">
        <v>64546066176</v>
      </c>
      <c r="D13" s="7" t="s">
        <v>109</v>
      </c>
      <c r="E13" s="23"/>
      <c r="F13" s="8">
        <f>SUM(139.63+151.22)</f>
        <v>290.85000000000002</v>
      </c>
      <c r="G13" s="9" t="s">
        <v>9</v>
      </c>
      <c r="H13" s="15">
        <v>3221</v>
      </c>
      <c r="I13" s="11" t="s">
        <v>14</v>
      </c>
    </row>
    <row r="14" spans="1:13" ht="34.5" customHeight="1" x14ac:dyDescent="0.25">
      <c r="A14" s="3" t="s">
        <v>27</v>
      </c>
      <c r="B14" s="4" t="s">
        <v>44</v>
      </c>
      <c r="C14" s="24" t="s">
        <v>45</v>
      </c>
      <c r="D14" s="25" t="s">
        <v>46</v>
      </c>
      <c r="E14" s="25" t="s">
        <v>47</v>
      </c>
      <c r="F14" s="8">
        <f>SUM(750+1043.19)</f>
        <v>1793.19</v>
      </c>
      <c r="G14" s="9" t="s">
        <v>9</v>
      </c>
      <c r="H14" s="25">
        <v>3237</v>
      </c>
      <c r="I14" s="25" t="s">
        <v>48</v>
      </c>
    </row>
    <row r="15" spans="1:13" ht="34.5" customHeight="1" x14ac:dyDescent="0.25">
      <c r="A15" s="3" t="s">
        <v>31</v>
      </c>
      <c r="B15" s="4" t="s">
        <v>116</v>
      </c>
      <c r="C15" s="24">
        <v>12272426385</v>
      </c>
      <c r="D15" s="25" t="s">
        <v>117</v>
      </c>
      <c r="E15" s="25"/>
      <c r="F15" s="8">
        <v>500</v>
      </c>
      <c r="G15" s="9" t="s">
        <v>9</v>
      </c>
      <c r="H15" s="25">
        <v>3296</v>
      </c>
      <c r="I15" s="25" t="s">
        <v>118</v>
      </c>
    </row>
    <row r="16" spans="1:13" ht="34.5" customHeight="1" x14ac:dyDescent="0.25">
      <c r="A16" s="3" t="s">
        <v>32</v>
      </c>
      <c r="B16" s="4" t="s">
        <v>116</v>
      </c>
      <c r="C16" s="24">
        <v>12272426385</v>
      </c>
      <c r="D16" s="25" t="s">
        <v>117</v>
      </c>
      <c r="E16" s="25"/>
      <c r="F16" s="8">
        <v>3.12</v>
      </c>
      <c r="G16" s="9" t="s">
        <v>9</v>
      </c>
      <c r="H16" s="25">
        <v>3433</v>
      </c>
      <c r="I16" s="25" t="s">
        <v>115</v>
      </c>
    </row>
    <row r="17" spans="1:14" ht="34.5" customHeight="1" x14ac:dyDescent="0.25">
      <c r="A17" s="3" t="s">
        <v>98</v>
      </c>
      <c r="B17" s="43" t="s">
        <v>90</v>
      </c>
      <c r="C17" s="12">
        <v>20993636287</v>
      </c>
      <c r="D17" s="44" t="s">
        <v>91</v>
      </c>
      <c r="E17" s="45"/>
      <c r="F17" s="8">
        <v>75</v>
      </c>
      <c r="G17" s="36" t="s">
        <v>9</v>
      </c>
      <c r="H17" s="45">
        <v>3239</v>
      </c>
      <c r="I17" s="45" t="s">
        <v>92</v>
      </c>
    </row>
    <row r="18" spans="1:14" ht="34.5" customHeight="1" x14ac:dyDescent="0.25">
      <c r="A18" s="3" t="s">
        <v>99</v>
      </c>
      <c r="B18" s="4" t="s">
        <v>49</v>
      </c>
      <c r="C18" s="5">
        <v>58852060080</v>
      </c>
      <c r="D18" s="6" t="s">
        <v>50</v>
      </c>
      <c r="E18" s="7"/>
      <c r="F18" s="8">
        <f>SUM(101.41+0.85+51.45)</f>
        <v>153.70999999999998</v>
      </c>
      <c r="G18" s="9" t="s">
        <v>9</v>
      </c>
      <c r="H18" s="10">
        <v>3234</v>
      </c>
      <c r="I18" s="11" t="s">
        <v>51</v>
      </c>
    </row>
    <row r="19" spans="1:14" ht="34.5" customHeight="1" x14ac:dyDescent="0.25">
      <c r="A19" s="3" t="s">
        <v>100</v>
      </c>
      <c r="B19" s="4" t="s">
        <v>54</v>
      </c>
      <c r="C19" s="5">
        <v>92963223473</v>
      </c>
      <c r="D19" s="6" t="s">
        <v>55</v>
      </c>
      <c r="E19" s="7"/>
      <c r="F19" s="26">
        <v>144.52000000000001</v>
      </c>
      <c r="G19" s="9" t="s">
        <v>9</v>
      </c>
      <c r="H19" s="10">
        <v>3431</v>
      </c>
      <c r="I19" s="11" t="s">
        <v>56</v>
      </c>
    </row>
    <row r="20" spans="1:14" ht="27" x14ac:dyDescent="0.25">
      <c r="A20" s="3" t="s">
        <v>101</v>
      </c>
      <c r="B20" s="4" t="s">
        <v>57</v>
      </c>
      <c r="C20" s="5">
        <v>85584865987</v>
      </c>
      <c r="D20" s="6" t="s">
        <v>58</v>
      </c>
      <c r="E20" s="7">
        <f>769.8+38.49</f>
        <v>808.29</v>
      </c>
      <c r="F20" s="8">
        <f>SUM(707.41+38.49)</f>
        <v>745.9</v>
      </c>
      <c r="G20" s="9" t="s">
        <v>9</v>
      </c>
      <c r="H20" s="10">
        <v>3212</v>
      </c>
      <c r="I20" s="11" t="s">
        <v>41</v>
      </c>
    </row>
    <row r="21" spans="1:14" ht="16.5" customHeight="1" thickBot="1" x14ac:dyDescent="0.3">
      <c r="F21" s="27">
        <f>SUM(F3:F20)</f>
        <v>20794.679999999997</v>
      </c>
    </row>
    <row r="22" spans="1:14" ht="63.75" customHeight="1" thickBot="1" x14ac:dyDescent="0.3">
      <c r="A22" s="69" t="s">
        <v>123</v>
      </c>
      <c r="B22" s="70"/>
      <c r="C22" s="70"/>
      <c r="D22" s="70"/>
      <c r="E22" s="70"/>
      <c r="F22" s="70"/>
      <c r="G22" s="70"/>
      <c r="H22" s="70"/>
      <c r="I22" s="71"/>
      <c r="N22" s="21"/>
    </row>
    <row r="23" spans="1:14" ht="63.75" thickBot="1" x14ac:dyDescent="0.3">
      <c r="A23" s="28"/>
      <c r="B23" s="29" t="s">
        <v>0</v>
      </c>
      <c r="C23" s="29" t="s">
        <v>1</v>
      </c>
      <c r="D23" s="29" t="s">
        <v>2</v>
      </c>
      <c r="E23" s="29"/>
      <c r="F23" s="29" t="s">
        <v>3</v>
      </c>
      <c r="G23" s="29" t="s">
        <v>4</v>
      </c>
      <c r="H23" s="73" t="s">
        <v>5</v>
      </c>
      <c r="I23" s="74"/>
      <c r="N23" s="21"/>
    </row>
    <row r="24" spans="1:14" ht="27" x14ac:dyDescent="0.25">
      <c r="A24" s="3" t="s">
        <v>6</v>
      </c>
      <c r="B24" s="4" t="s">
        <v>64</v>
      </c>
      <c r="C24" s="5" t="s">
        <v>64</v>
      </c>
      <c r="D24" s="6" t="s">
        <v>64</v>
      </c>
      <c r="E24" s="7"/>
      <c r="F24" s="8">
        <v>908.31</v>
      </c>
      <c r="G24" s="9" t="s">
        <v>9</v>
      </c>
      <c r="H24" s="10">
        <v>3433</v>
      </c>
      <c r="I24" s="11" t="s">
        <v>115</v>
      </c>
    </row>
    <row r="27" spans="1:14" x14ac:dyDescent="0.25">
      <c r="F27" s="27"/>
    </row>
    <row r="30" spans="1:14" x14ac:dyDescent="0.25">
      <c r="F30" s="27"/>
    </row>
  </sheetData>
  <mergeCells count="4">
    <mergeCell ref="A1:I1"/>
    <mergeCell ref="H2:I2"/>
    <mergeCell ref="A22:I22"/>
    <mergeCell ref="H23:I23"/>
  </mergeCells>
  <phoneticPr fontId="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B09A-2731-46BA-A8C1-1CCCC8F7E5D4}">
  <dimension ref="A1:N35"/>
  <sheetViews>
    <sheetView topLeftCell="A12" zoomScaleNormal="100" workbookViewId="0">
      <selection activeCell="B20" sqref="B20:I20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66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88</v>
      </c>
      <c r="C3" s="39">
        <v>93613785608</v>
      </c>
      <c r="D3" s="40" t="s">
        <v>89</v>
      </c>
      <c r="E3" s="40"/>
      <c r="F3" s="8">
        <v>467.33</v>
      </c>
      <c r="G3" s="36" t="s">
        <v>9</v>
      </c>
      <c r="H3" s="15">
        <v>3251</v>
      </c>
      <c r="I3" s="11" t="s">
        <v>63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300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83</v>
      </c>
      <c r="C5" s="18" t="s">
        <v>84</v>
      </c>
      <c r="D5" s="20" t="s">
        <v>85</v>
      </c>
      <c r="E5" s="19"/>
      <c r="F5" s="16">
        <f>SUM(812.5+780)</f>
        <v>1592.5</v>
      </c>
      <c r="G5" s="9" t="s">
        <v>9</v>
      </c>
      <c r="H5" s="15">
        <v>3251</v>
      </c>
      <c r="I5" s="11" t="s">
        <v>63</v>
      </c>
    </row>
    <row r="6" spans="1:13" ht="34.5" customHeight="1" x14ac:dyDescent="0.25">
      <c r="A6" s="12" t="s">
        <v>16</v>
      </c>
      <c r="B6" s="4" t="s">
        <v>28</v>
      </c>
      <c r="C6" s="5">
        <v>22694857747</v>
      </c>
      <c r="D6" s="6" t="s">
        <v>29</v>
      </c>
      <c r="E6" s="7"/>
      <c r="F6" s="8">
        <v>376.43</v>
      </c>
      <c r="G6" s="9" t="s">
        <v>9</v>
      </c>
      <c r="H6" s="10">
        <v>3292</v>
      </c>
      <c r="I6" s="11" t="s">
        <v>30</v>
      </c>
    </row>
    <row r="7" spans="1:13" ht="34.5" customHeight="1" x14ac:dyDescent="0.25">
      <c r="A7" s="3" t="s">
        <v>17</v>
      </c>
      <c r="B7" s="17" t="s">
        <v>33</v>
      </c>
      <c r="C7" s="18">
        <v>85821130368</v>
      </c>
      <c r="D7" s="20" t="s">
        <v>34</v>
      </c>
      <c r="E7" s="19"/>
      <c r="F7" s="16">
        <f>SUM(2.83+64.7)</f>
        <v>67.53</v>
      </c>
      <c r="G7" s="9" t="s">
        <v>9</v>
      </c>
      <c r="H7" s="10">
        <v>3239</v>
      </c>
      <c r="I7" s="11" t="s">
        <v>35</v>
      </c>
    </row>
    <row r="8" spans="1:13" ht="34.5" customHeight="1" x14ac:dyDescent="0.25">
      <c r="A8" s="3" t="s">
        <v>18</v>
      </c>
      <c r="B8" s="4" t="s">
        <v>36</v>
      </c>
      <c r="C8" s="5">
        <v>68419124305</v>
      </c>
      <c r="D8" s="6" t="s">
        <v>37</v>
      </c>
      <c r="E8" s="7"/>
      <c r="F8" s="8">
        <v>31.86</v>
      </c>
      <c r="G8" s="9" t="s">
        <v>9</v>
      </c>
      <c r="H8" s="10">
        <v>3234</v>
      </c>
      <c r="I8" s="11" t="s">
        <v>38</v>
      </c>
      <c r="M8" s="21"/>
    </row>
    <row r="9" spans="1:13" ht="34.5" customHeight="1" x14ac:dyDescent="0.25">
      <c r="A9" s="3" t="s">
        <v>19</v>
      </c>
      <c r="B9" s="17" t="s">
        <v>68</v>
      </c>
      <c r="C9" s="18">
        <v>84397956623</v>
      </c>
      <c r="D9" s="20" t="s">
        <v>69</v>
      </c>
      <c r="E9" s="19"/>
      <c r="F9" s="8">
        <f>SUM(3018.75+3390.98+2535.94+1216.03)</f>
        <v>10161.700000000001</v>
      </c>
      <c r="G9" s="9" t="s">
        <v>9</v>
      </c>
      <c r="H9" s="22">
        <v>3223</v>
      </c>
      <c r="I9" s="11" t="s">
        <v>70</v>
      </c>
      <c r="M9" s="21"/>
    </row>
    <row r="10" spans="1:13" ht="34.5" customHeight="1" x14ac:dyDescent="0.25">
      <c r="A10" s="12" t="s">
        <v>20</v>
      </c>
      <c r="B10" s="17" t="s">
        <v>68</v>
      </c>
      <c r="C10" s="18">
        <v>84397956623</v>
      </c>
      <c r="D10" s="20" t="s">
        <v>69</v>
      </c>
      <c r="E10" s="19"/>
      <c r="F10" s="8">
        <f>SUM(24.7+15.14)</f>
        <v>39.840000000000003</v>
      </c>
      <c r="G10" s="9" t="s">
        <v>9</v>
      </c>
      <c r="H10" s="31">
        <v>3232</v>
      </c>
      <c r="I10" s="32" t="s">
        <v>78</v>
      </c>
      <c r="M10" s="21"/>
    </row>
    <row r="11" spans="1:13" ht="34.5" customHeight="1" x14ac:dyDescent="0.25">
      <c r="A11" s="3" t="s">
        <v>24</v>
      </c>
      <c r="B11" s="33" t="s">
        <v>68</v>
      </c>
      <c r="C11" s="34">
        <v>84397956623</v>
      </c>
      <c r="D11" s="41" t="s">
        <v>69</v>
      </c>
      <c r="E11" s="35"/>
      <c r="F11" s="42">
        <f>SUM(308.29+628.46)</f>
        <v>936.75</v>
      </c>
      <c r="G11" s="36" t="s">
        <v>9</v>
      </c>
      <c r="H11" s="31">
        <v>3234</v>
      </c>
      <c r="I11" s="11" t="s">
        <v>38</v>
      </c>
      <c r="M11" s="21"/>
    </row>
    <row r="12" spans="1:13" ht="34.5" customHeight="1" x14ac:dyDescent="0.25">
      <c r="A12" s="3" t="s">
        <v>25</v>
      </c>
      <c r="B12" s="17" t="s">
        <v>76</v>
      </c>
      <c r="C12" s="18">
        <v>3254435180</v>
      </c>
      <c r="D12" s="20" t="s">
        <v>77</v>
      </c>
      <c r="E12" s="19"/>
      <c r="F12" s="16">
        <v>39.82</v>
      </c>
      <c r="G12" s="9" t="s">
        <v>9</v>
      </c>
      <c r="H12" s="22">
        <v>3232</v>
      </c>
      <c r="I12" s="30" t="s">
        <v>78</v>
      </c>
      <c r="M12" s="21"/>
    </row>
    <row r="13" spans="1:13" ht="34.5" customHeight="1" x14ac:dyDescent="0.25">
      <c r="A13" s="3" t="s">
        <v>26</v>
      </c>
      <c r="B13" s="4" t="s">
        <v>39</v>
      </c>
      <c r="C13" s="5">
        <v>80572192786</v>
      </c>
      <c r="D13" s="6" t="s">
        <v>40</v>
      </c>
      <c r="E13" s="7"/>
      <c r="F13" s="8">
        <v>280.05</v>
      </c>
      <c r="G13" s="9" t="s">
        <v>9</v>
      </c>
      <c r="H13" s="10">
        <v>3212</v>
      </c>
      <c r="I13" s="11" t="s">
        <v>41</v>
      </c>
    </row>
    <row r="14" spans="1:13" ht="34.5" customHeight="1" x14ac:dyDescent="0.25">
      <c r="A14" s="12" t="s">
        <v>27</v>
      </c>
      <c r="B14" s="4" t="s">
        <v>79</v>
      </c>
      <c r="C14" s="5">
        <v>36754161329</v>
      </c>
      <c r="D14" s="7" t="s">
        <v>80</v>
      </c>
      <c r="E14" s="7"/>
      <c r="F14" s="8">
        <f>SUM(15+455)</f>
        <v>470</v>
      </c>
      <c r="G14" s="9" t="s">
        <v>9</v>
      </c>
      <c r="H14" s="15">
        <v>3251</v>
      </c>
      <c r="I14" s="11" t="s">
        <v>63</v>
      </c>
    </row>
    <row r="15" spans="1:13" ht="34.5" customHeight="1" x14ac:dyDescent="0.25">
      <c r="A15" s="3" t="s">
        <v>31</v>
      </c>
      <c r="B15" s="33" t="s">
        <v>81</v>
      </c>
      <c r="C15" s="34">
        <v>37373470182</v>
      </c>
      <c r="D15" s="35" t="s">
        <v>82</v>
      </c>
      <c r="E15" s="35"/>
      <c r="F15" s="16">
        <v>412.5</v>
      </c>
      <c r="G15" s="36" t="s">
        <v>9</v>
      </c>
      <c r="H15" s="15">
        <v>3251</v>
      </c>
      <c r="I15" s="11" t="s">
        <v>63</v>
      </c>
    </row>
    <row r="16" spans="1:13" ht="34.5" customHeight="1" x14ac:dyDescent="0.25">
      <c r="A16" s="3" t="s">
        <v>32</v>
      </c>
      <c r="B16" s="33" t="s">
        <v>86</v>
      </c>
      <c r="C16" s="34">
        <v>45816750516</v>
      </c>
      <c r="D16" s="35" t="s">
        <v>87</v>
      </c>
      <c r="E16" s="37"/>
      <c r="F16" s="16">
        <v>693.48</v>
      </c>
      <c r="G16" s="36" t="s">
        <v>9</v>
      </c>
      <c r="H16" s="15">
        <v>3251</v>
      </c>
      <c r="I16" s="11" t="s">
        <v>63</v>
      </c>
    </row>
    <row r="17" spans="1:14" ht="34.5" customHeight="1" x14ac:dyDescent="0.25">
      <c r="A17" s="3" t="s">
        <v>98</v>
      </c>
      <c r="B17" s="4" t="s">
        <v>42</v>
      </c>
      <c r="C17" s="5">
        <v>94818858923</v>
      </c>
      <c r="D17" s="7" t="s">
        <v>43</v>
      </c>
      <c r="E17" s="23"/>
      <c r="F17" s="8">
        <f>SUM(6.25+107.39)</f>
        <v>113.64</v>
      </c>
      <c r="G17" s="9" t="s">
        <v>9</v>
      </c>
      <c r="H17" s="15">
        <v>3251</v>
      </c>
      <c r="I17" s="11" t="s">
        <v>63</v>
      </c>
    </row>
    <row r="18" spans="1:14" ht="34.5" customHeight="1" x14ac:dyDescent="0.25">
      <c r="A18" s="12" t="s">
        <v>99</v>
      </c>
      <c r="B18" s="4" t="s">
        <v>71</v>
      </c>
      <c r="C18" s="5">
        <v>77804145433</v>
      </c>
      <c r="D18" s="7" t="s">
        <v>72</v>
      </c>
      <c r="E18" s="23"/>
      <c r="F18" s="8">
        <v>330</v>
      </c>
      <c r="G18" s="9" t="s">
        <v>9</v>
      </c>
      <c r="H18" s="15">
        <v>3251</v>
      </c>
      <c r="I18" s="11" t="s">
        <v>63</v>
      </c>
    </row>
    <row r="19" spans="1:14" ht="34.5" customHeight="1" x14ac:dyDescent="0.25">
      <c r="A19" s="3" t="s">
        <v>100</v>
      </c>
      <c r="B19" s="4" t="s">
        <v>73</v>
      </c>
      <c r="C19" s="5">
        <v>69540268192</v>
      </c>
      <c r="D19" s="7" t="s">
        <v>74</v>
      </c>
      <c r="E19" s="23"/>
      <c r="F19" s="8">
        <v>175</v>
      </c>
      <c r="G19" s="9" t="s">
        <v>9</v>
      </c>
      <c r="H19" s="15">
        <v>3224</v>
      </c>
      <c r="I19" s="11" t="s">
        <v>75</v>
      </c>
    </row>
    <row r="20" spans="1:14" ht="34.5" customHeight="1" x14ac:dyDescent="0.25">
      <c r="A20" s="3" t="s">
        <v>101</v>
      </c>
      <c r="B20" s="46" t="s">
        <v>93</v>
      </c>
      <c r="C20" s="12">
        <v>53299066792</v>
      </c>
      <c r="D20" s="46" t="s">
        <v>94</v>
      </c>
      <c r="E20" s="45"/>
      <c r="F20" s="8">
        <f>SUM(2090.4+348.4)</f>
        <v>2438.8000000000002</v>
      </c>
      <c r="G20" s="36" t="s">
        <v>9</v>
      </c>
      <c r="H20" s="47">
        <v>3232</v>
      </c>
      <c r="I20" s="32" t="s">
        <v>78</v>
      </c>
    </row>
    <row r="21" spans="1:14" ht="34.5" customHeight="1" x14ac:dyDescent="0.25">
      <c r="A21" s="3" t="s">
        <v>102</v>
      </c>
      <c r="B21" s="4" t="s">
        <v>44</v>
      </c>
      <c r="C21" s="24" t="s">
        <v>45</v>
      </c>
      <c r="D21" s="25" t="s">
        <v>46</v>
      </c>
      <c r="E21" s="25" t="s">
        <v>47</v>
      </c>
      <c r="F21" s="8">
        <v>750</v>
      </c>
      <c r="G21" s="9" t="s">
        <v>9</v>
      </c>
      <c r="H21" s="25">
        <v>3237</v>
      </c>
      <c r="I21" s="25" t="s">
        <v>48</v>
      </c>
    </row>
    <row r="22" spans="1:14" ht="34.5" customHeight="1" x14ac:dyDescent="0.25">
      <c r="A22" s="12" t="s">
        <v>103</v>
      </c>
      <c r="B22" s="4" t="s">
        <v>95</v>
      </c>
      <c r="C22" s="5">
        <v>87801554716</v>
      </c>
      <c r="D22" s="6" t="s">
        <v>96</v>
      </c>
      <c r="E22" s="23"/>
      <c r="F22" s="8">
        <v>410000</v>
      </c>
      <c r="G22" s="9" t="s">
        <v>9</v>
      </c>
      <c r="H22" s="15">
        <v>4224</v>
      </c>
      <c r="I22" s="48" t="s">
        <v>97</v>
      </c>
    </row>
    <row r="23" spans="1:14" ht="34.5" customHeight="1" x14ac:dyDescent="0.25">
      <c r="A23" s="3" t="s">
        <v>104</v>
      </c>
      <c r="B23" s="43" t="s">
        <v>90</v>
      </c>
      <c r="C23" s="12">
        <v>20993636287</v>
      </c>
      <c r="D23" s="44" t="s">
        <v>91</v>
      </c>
      <c r="E23" s="45"/>
      <c r="F23" s="8">
        <v>80</v>
      </c>
      <c r="G23" s="36" t="s">
        <v>9</v>
      </c>
      <c r="H23" s="45">
        <v>3239</v>
      </c>
      <c r="I23" s="45" t="s">
        <v>92</v>
      </c>
    </row>
    <row r="24" spans="1:14" ht="34.5" customHeight="1" x14ac:dyDescent="0.25">
      <c r="A24" s="3" t="s">
        <v>105</v>
      </c>
      <c r="B24" s="4" t="s">
        <v>54</v>
      </c>
      <c r="C24" s="5">
        <v>92963223473</v>
      </c>
      <c r="D24" s="6" t="s">
        <v>55</v>
      </c>
      <c r="E24" s="7"/>
      <c r="F24" s="26">
        <v>142.69999999999999</v>
      </c>
      <c r="G24" s="9" t="s">
        <v>9</v>
      </c>
      <c r="H24" s="10">
        <v>3431</v>
      </c>
      <c r="I24" s="11" t="s">
        <v>56</v>
      </c>
    </row>
    <row r="25" spans="1:14" ht="27" x14ac:dyDescent="0.25">
      <c r="A25" s="3" t="s">
        <v>106</v>
      </c>
      <c r="B25" s="4" t="s">
        <v>57</v>
      </c>
      <c r="C25" s="5">
        <v>85584865987</v>
      </c>
      <c r="D25" s="6" t="s">
        <v>58</v>
      </c>
      <c r="E25" s="7">
        <f>769.8+38.49</f>
        <v>808.29</v>
      </c>
      <c r="F25" s="8">
        <f>SUM(668.92+38.49)</f>
        <v>707.41</v>
      </c>
      <c r="G25" s="9" t="s">
        <v>9</v>
      </c>
      <c r="H25" s="10">
        <v>3212</v>
      </c>
      <c r="I25" s="11" t="s">
        <v>41</v>
      </c>
    </row>
    <row r="26" spans="1:14" ht="16.5" customHeight="1" thickBot="1" x14ac:dyDescent="0.3">
      <c r="F26" s="27">
        <f>SUM(F3:F25)</f>
        <v>430607.33999999997</v>
      </c>
    </row>
    <row r="27" spans="1:14" ht="63.75" customHeight="1" thickBot="1" x14ac:dyDescent="0.3">
      <c r="A27" s="69" t="s">
        <v>67</v>
      </c>
      <c r="B27" s="70"/>
      <c r="C27" s="70"/>
      <c r="D27" s="70"/>
      <c r="E27" s="70"/>
      <c r="F27" s="70"/>
      <c r="G27" s="70"/>
      <c r="H27" s="70"/>
      <c r="I27" s="71"/>
      <c r="N27" s="21"/>
    </row>
    <row r="28" spans="1:14" ht="63.75" thickBot="1" x14ac:dyDescent="0.3">
      <c r="A28" s="28"/>
      <c r="B28" s="29" t="s">
        <v>0</v>
      </c>
      <c r="C28" s="29" t="s">
        <v>1</v>
      </c>
      <c r="D28" s="29" t="s">
        <v>2</v>
      </c>
      <c r="E28" s="29"/>
      <c r="F28" s="29" t="s">
        <v>3</v>
      </c>
      <c r="G28" s="29" t="s">
        <v>4</v>
      </c>
      <c r="H28" s="73" t="s">
        <v>5</v>
      </c>
      <c r="I28" s="74"/>
      <c r="N28" s="21"/>
    </row>
    <row r="29" spans="1:14" ht="27" x14ac:dyDescent="0.25">
      <c r="A29" s="3"/>
      <c r="B29" s="4" t="s">
        <v>64</v>
      </c>
      <c r="C29" s="5"/>
      <c r="D29" s="6"/>
      <c r="E29" s="7"/>
      <c r="F29" s="8"/>
      <c r="G29" s="9" t="s">
        <v>9</v>
      </c>
      <c r="H29" s="10"/>
      <c r="I29" s="11"/>
    </row>
    <row r="30" spans="1:14" x14ac:dyDescent="0.25">
      <c r="F30" s="27"/>
    </row>
    <row r="31" spans="1:14" x14ac:dyDescent="0.25">
      <c r="F31" s="27"/>
    </row>
    <row r="32" spans="1:14" x14ac:dyDescent="0.25">
      <c r="F32" s="27"/>
    </row>
    <row r="35" spans="6:6" x14ac:dyDescent="0.25">
      <c r="F35" s="27"/>
    </row>
  </sheetData>
  <mergeCells count="4">
    <mergeCell ref="A1:I1"/>
    <mergeCell ref="H2:I2"/>
    <mergeCell ref="A27:I27"/>
    <mergeCell ref="H28:I28"/>
  </mergeCells>
  <phoneticPr fontId="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E8F2-8B00-4FB9-8F70-059FFDEF3C53}">
  <dimension ref="A1:N26"/>
  <sheetViews>
    <sheetView zoomScaleNormal="100" workbookViewId="0">
      <selection activeCell="B4" sqref="B4:I4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59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4" t="s">
        <v>7</v>
      </c>
      <c r="C3" s="5">
        <v>29524210204</v>
      </c>
      <c r="D3" s="6" t="s">
        <v>8</v>
      </c>
      <c r="E3" s="7"/>
      <c r="F3" s="8">
        <v>84.46</v>
      </c>
      <c r="G3" s="9" t="s">
        <v>9</v>
      </c>
      <c r="H3" s="10">
        <v>3231</v>
      </c>
      <c r="I3" s="11" t="s">
        <v>10</v>
      </c>
    </row>
    <row r="4" spans="1:13" ht="34.5" customHeight="1" x14ac:dyDescent="0.25">
      <c r="A4" s="12" t="s">
        <v>11</v>
      </c>
      <c r="B4" s="13" t="s">
        <v>12</v>
      </c>
      <c r="C4" s="14">
        <v>58353015102</v>
      </c>
      <c r="D4" s="13" t="s">
        <v>13</v>
      </c>
      <c r="E4" s="7"/>
      <c r="F4" s="8">
        <f>SUM(90.8+12.85+694.6)</f>
        <v>798.25</v>
      </c>
      <c r="G4" s="9" t="s">
        <v>9</v>
      </c>
      <c r="H4" s="15">
        <v>3221</v>
      </c>
      <c r="I4" s="11" t="s">
        <v>14</v>
      </c>
    </row>
    <row r="5" spans="1:13" ht="34.5" customHeight="1" x14ac:dyDescent="0.25">
      <c r="A5" s="3" t="s">
        <v>15</v>
      </c>
      <c r="B5" s="4" t="s">
        <v>21</v>
      </c>
      <c r="C5" s="5">
        <v>57845277445</v>
      </c>
      <c r="D5" s="6" t="s">
        <v>22</v>
      </c>
      <c r="E5" s="7"/>
      <c r="F5" s="8">
        <v>262.5</v>
      </c>
      <c r="G5" s="9" t="s">
        <v>9</v>
      </c>
      <c r="H5" s="10">
        <v>1231</v>
      </c>
      <c r="I5" s="11" t="s">
        <v>23</v>
      </c>
    </row>
    <row r="6" spans="1:13" ht="34.5" customHeight="1" x14ac:dyDescent="0.25">
      <c r="A6" s="12" t="s">
        <v>16</v>
      </c>
      <c r="B6" s="4" t="s">
        <v>28</v>
      </c>
      <c r="C6" s="5">
        <v>22694857747</v>
      </c>
      <c r="D6" s="6" t="s">
        <v>29</v>
      </c>
      <c r="E6" s="7"/>
      <c r="F6" s="8">
        <v>402.74</v>
      </c>
      <c r="G6" s="9" t="s">
        <v>9</v>
      </c>
      <c r="H6" s="10">
        <v>3292</v>
      </c>
      <c r="I6" s="11" t="s">
        <v>30</v>
      </c>
    </row>
    <row r="7" spans="1:13" ht="34.5" customHeight="1" x14ac:dyDescent="0.25">
      <c r="A7" s="3" t="s">
        <v>17</v>
      </c>
      <c r="B7" s="17" t="s">
        <v>33</v>
      </c>
      <c r="C7" s="18">
        <v>85821130368</v>
      </c>
      <c r="D7" s="20" t="s">
        <v>34</v>
      </c>
      <c r="E7" s="19"/>
      <c r="F7" s="16">
        <v>2.83</v>
      </c>
      <c r="G7" s="9" t="s">
        <v>9</v>
      </c>
      <c r="H7" s="10">
        <v>3239</v>
      </c>
      <c r="I7" s="11" t="s">
        <v>35</v>
      </c>
    </row>
    <row r="8" spans="1:13" ht="34.5" customHeight="1" x14ac:dyDescent="0.25">
      <c r="A8" s="12" t="s">
        <v>18</v>
      </c>
      <c r="B8" s="4" t="s">
        <v>36</v>
      </c>
      <c r="C8" s="5">
        <v>68419124305</v>
      </c>
      <c r="D8" s="6" t="s">
        <v>37</v>
      </c>
      <c r="E8" s="7"/>
      <c r="F8" s="8">
        <v>31.86</v>
      </c>
      <c r="G8" s="9" t="s">
        <v>9</v>
      </c>
      <c r="H8" s="10">
        <v>3234</v>
      </c>
      <c r="I8" s="11" t="s">
        <v>38</v>
      </c>
      <c r="M8" s="21"/>
    </row>
    <row r="9" spans="1:13" ht="34.5" customHeight="1" x14ac:dyDescent="0.25">
      <c r="A9" s="3" t="s">
        <v>19</v>
      </c>
      <c r="B9" s="17" t="s">
        <v>60</v>
      </c>
      <c r="C9" s="18">
        <v>75508100288</v>
      </c>
      <c r="D9" s="20" t="s">
        <v>61</v>
      </c>
      <c r="E9" s="19"/>
      <c r="F9" s="8">
        <v>215</v>
      </c>
      <c r="G9" s="9" t="s">
        <v>9</v>
      </c>
      <c r="H9" s="22">
        <v>3221</v>
      </c>
      <c r="I9" s="11" t="s">
        <v>62</v>
      </c>
      <c r="M9" s="21"/>
    </row>
    <row r="10" spans="1:13" ht="34.5" customHeight="1" x14ac:dyDescent="0.25">
      <c r="A10" s="12" t="s">
        <v>20</v>
      </c>
      <c r="B10" s="4" t="s">
        <v>39</v>
      </c>
      <c r="C10" s="5">
        <v>80572192786</v>
      </c>
      <c r="D10" s="6" t="s">
        <v>40</v>
      </c>
      <c r="E10" s="7"/>
      <c r="F10" s="8">
        <v>280.05</v>
      </c>
      <c r="G10" s="9" t="s">
        <v>9</v>
      </c>
      <c r="H10" s="10">
        <v>3212</v>
      </c>
      <c r="I10" s="11" t="s">
        <v>41</v>
      </c>
    </row>
    <row r="11" spans="1:13" ht="34.5" customHeight="1" x14ac:dyDescent="0.25">
      <c r="A11" s="3" t="s">
        <v>24</v>
      </c>
      <c r="B11" s="4" t="s">
        <v>42</v>
      </c>
      <c r="C11" s="5">
        <v>94818858923</v>
      </c>
      <c r="D11" s="7" t="s">
        <v>43</v>
      </c>
      <c r="E11" s="23"/>
      <c r="F11" s="8">
        <f>SUM(150.12+122.64+15.4+430.98+61.6+39.45)</f>
        <v>820.19</v>
      </c>
      <c r="G11" s="9" t="s">
        <v>9</v>
      </c>
      <c r="H11" s="15">
        <v>3251</v>
      </c>
      <c r="I11" s="11" t="s">
        <v>63</v>
      </c>
    </row>
    <row r="12" spans="1:13" ht="34.5" customHeight="1" x14ac:dyDescent="0.25">
      <c r="A12" s="12" t="s">
        <v>25</v>
      </c>
      <c r="B12" s="4" t="s">
        <v>44</v>
      </c>
      <c r="C12" s="24" t="s">
        <v>45</v>
      </c>
      <c r="D12" s="25" t="s">
        <v>46</v>
      </c>
      <c r="E12" s="25" t="s">
        <v>47</v>
      </c>
      <c r="F12" s="8">
        <v>750</v>
      </c>
      <c r="G12" s="9" t="s">
        <v>9</v>
      </c>
      <c r="H12" s="25">
        <v>3237</v>
      </c>
      <c r="I12" s="25" t="s">
        <v>48</v>
      </c>
    </row>
    <row r="13" spans="1:13" ht="34.5" customHeight="1" x14ac:dyDescent="0.25">
      <c r="A13" s="3" t="s">
        <v>26</v>
      </c>
      <c r="B13" s="4" t="s">
        <v>49</v>
      </c>
      <c r="C13" s="5">
        <v>58852060080</v>
      </c>
      <c r="D13" s="6" t="s">
        <v>50</v>
      </c>
      <c r="E13" s="7"/>
      <c r="F13" s="8">
        <v>97.94</v>
      </c>
      <c r="G13" s="9" t="s">
        <v>9</v>
      </c>
      <c r="H13" s="10">
        <v>3234</v>
      </c>
      <c r="I13" s="11" t="s">
        <v>51</v>
      </c>
    </row>
    <row r="14" spans="1:13" ht="34.5" customHeight="1" x14ac:dyDescent="0.25">
      <c r="A14" s="12" t="s">
        <v>27</v>
      </c>
      <c r="B14" s="4" t="s">
        <v>52</v>
      </c>
      <c r="C14" s="5">
        <v>70133616033</v>
      </c>
      <c r="D14" s="6" t="s">
        <v>53</v>
      </c>
      <c r="E14" s="7"/>
      <c r="F14" s="8">
        <v>248.68</v>
      </c>
      <c r="G14" s="9" t="s">
        <v>9</v>
      </c>
      <c r="H14" s="10">
        <v>3231</v>
      </c>
      <c r="I14" s="11" t="s">
        <v>10</v>
      </c>
    </row>
    <row r="15" spans="1:13" ht="34.5" customHeight="1" x14ac:dyDescent="0.25">
      <c r="A15" s="3" t="s">
        <v>31</v>
      </c>
      <c r="B15" s="4" t="s">
        <v>54</v>
      </c>
      <c r="C15" s="5">
        <v>92963223473</v>
      </c>
      <c r="D15" s="6" t="s">
        <v>55</v>
      </c>
      <c r="E15" s="7"/>
      <c r="F15" s="26">
        <v>219.57</v>
      </c>
      <c r="G15" s="9" t="s">
        <v>9</v>
      </c>
      <c r="H15" s="10">
        <v>3431</v>
      </c>
      <c r="I15" s="11" t="s">
        <v>56</v>
      </c>
    </row>
    <row r="16" spans="1:13" ht="27" x14ac:dyDescent="0.25">
      <c r="A16" s="12" t="s">
        <v>32</v>
      </c>
      <c r="B16" s="4" t="s">
        <v>57</v>
      </c>
      <c r="C16" s="5">
        <v>85584865987</v>
      </c>
      <c r="D16" s="6" t="s">
        <v>58</v>
      </c>
      <c r="E16" s="7">
        <f>769.8+38.49</f>
        <v>808.29</v>
      </c>
      <c r="F16" s="8">
        <v>668.92</v>
      </c>
      <c r="G16" s="9" t="s">
        <v>9</v>
      </c>
      <c r="H16" s="10">
        <v>3212</v>
      </c>
      <c r="I16" s="11" t="s">
        <v>41</v>
      </c>
    </row>
    <row r="17" spans="1:14" ht="16.5" customHeight="1" thickBot="1" x14ac:dyDescent="0.3">
      <c r="F17" s="27">
        <f>SUM(F3:F16)</f>
        <v>4882.99</v>
      </c>
    </row>
    <row r="18" spans="1:14" ht="63.75" customHeight="1" thickBot="1" x14ac:dyDescent="0.3">
      <c r="A18" s="69" t="s">
        <v>65</v>
      </c>
      <c r="B18" s="70"/>
      <c r="C18" s="70"/>
      <c r="D18" s="70"/>
      <c r="E18" s="70"/>
      <c r="F18" s="70"/>
      <c r="G18" s="70"/>
      <c r="H18" s="70"/>
      <c r="I18" s="71"/>
      <c r="N18" s="21"/>
    </row>
    <row r="19" spans="1:14" ht="63.75" thickBot="1" x14ac:dyDescent="0.3">
      <c r="A19" s="28"/>
      <c r="B19" s="29" t="s">
        <v>0</v>
      </c>
      <c r="C19" s="29" t="s">
        <v>1</v>
      </c>
      <c r="D19" s="29" t="s">
        <v>2</v>
      </c>
      <c r="E19" s="29"/>
      <c r="F19" s="29" t="s">
        <v>3</v>
      </c>
      <c r="G19" s="29" t="s">
        <v>4</v>
      </c>
      <c r="H19" s="73" t="s">
        <v>5</v>
      </c>
      <c r="I19" s="74"/>
      <c r="N19" s="21"/>
    </row>
    <row r="20" spans="1:14" ht="27" x14ac:dyDescent="0.25">
      <c r="A20" s="3"/>
      <c r="B20" s="4" t="s">
        <v>64</v>
      </c>
      <c r="C20" s="5"/>
      <c r="D20" s="6"/>
      <c r="E20" s="7"/>
      <c r="F20" s="8"/>
      <c r="G20" s="9" t="s">
        <v>9</v>
      </c>
      <c r="H20" s="10"/>
      <c r="I20" s="11"/>
    </row>
    <row r="21" spans="1:14" x14ac:dyDescent="0.25">
      <c r="F21" s="27"/>
    </row>
    <row r="22" spans="1:14" x14ac:dyDescent="0.25">
      <c r="F22" s="27"/>
    </row>
    <row r="23" spans="1:14" x14ac:dyDescent="0.25">
      <c r="F23" s="27"/>
    </row>
    <row r="26" spans="1:14" x14ac:dyDescent="0.25">
      <c r="F26" s="27"/>
    </row>
  </sheetData>
  <mergeCells count="4">
    <mergeCell ref="A1:I1"/>
    <mergeCell ref="H2:I2"/>
    <mergeCell ref="A18:I18"/>
    <mergeCell ref="H19:I19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D79F-C813-4B39-A99F-7F64EF2EBBAD}">
  <dimension ref="A1:N40"/>
  <sheetViews>
    <sheetView zoomScaleNormal="100" workbookViewId="0">
      <selection activeCell="H7" sqref="H7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242</v>
      </c>
      <c r="B1" s="70"/>
      <c r="C1" s="70"/>
      <c r="D1" s="70"/>
      <c r="E1" s="70"/>
      <c r="F1" s="70"/>
      <c r="G1" s="70"/>
      <c r="H1" s="70"/>
      <c r="I1" s="71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2" t="s">
        <v>5</v>
      </c>
      <c r="I2" s="72"/>
    </row>
    <row r="3" spans="1:13" ht="34.5" customHeight="1" x14ac:dyDescent="0.25">
      <c r="A3" s="3" t="s">
        <v>6</v>
      </c>
      <c r="B3" s="4" t="s">
        <v>226</v>
      </c>
      <c r="C3" s="5">
        <v>58353015102</v>
      </c>
      <c r="D3" s="11" t="s">
        <v>227</v>
      </c>
      <c r="E3" s="7"/>
      <c r="F3" s="8">
        <v>157.5</v>
      </c>
      <c r="G3" s="9" t="s">
        <v>9</v>
      </c>
      <c r="H3" s="22">
        <v>3221</v>
      </c>
      <c r="I3" s="50" t="s">
        <v>14</v>
      </c>
    </row>
    <row r="4" spans="1:13" ht="34.5" customHeight="1" x14ac:dyDescent="0.25">
      <c r="A4" s="3" t="s">
        <v>11</v>
      </c>
      <c r="B4" s="4" t="s">
        <v>136</v>
      </c>
      <c r="C4" s="39" t="s">
        <v>137</v>
      </c>
      <c r="D4" s="32" t="s">
        <v>138</v>
      </c>
      <c r="E4" s="40"/>
      <c r="F4" s="8">
        <v>523.84</v>
      </c>
      <c r="G4" s="9" t="s">
        <v>9</v>
      </c>
      <c r="H4" s="31">
        <v>3251</v>
      </c>
      <c r="I4" s="11" t="s">
        <v>158</v>
      </c>
    </row>
    <row r="5" spans="1:13" ht="34.5" customHeight="1" x14ac:dyDescent="0.25">
      <c r="A5" s="3" t="s">
        <v>15</v>
      </c>
      <c r="B5" s="25" t="s">
        <v>251</v>
      </c>
      <c r="C5" s="12">
        <v>61820042171</v>
      </c>
      <c r="D5" s="51" t="s">
        <v>252</v>
      </c>
      <c r="E5" s="45"/>
      <c r="F5" s="8">
        <v>41.2</v>
      </c>
      <c r="G5" s="36" t="s">
        <v>9</v>
      </c>
      <c r="H5" s="31">
        <v>3239</v>
      </c>
      <c r="I5" s="30" t="s">
        <v>35</v>
      </c>
    </row>
    <row r="6" spans="1:13" ht="34.5" customHeight="1" x14ac:dyDescent="0.25">
      <c r="A6" s="3" t="s">
        <v>16</v>
      </c>
      <c r="B6" s="4" t="s">
        <v>21</v>
      </c>
      <c r="C6" s="5">
        <v>57845277445</v>
      </c>
      <c r="D6" s="11" t="s">
        <v>22</v>
      </c>
      <c r="E6" s="7"/>
      <c r="F6" s="8">
        <v>306.25</v>
      </c>
      <c r="G6" s="9" t="s">
        <v>9</v>
      </c>
      <c r="H6" s="22">
        <v>1231</v>
      </c>
      <c r="I6" s="30" t="s">
        <v>23</v>
      </c>
    </row>
    <row r="7" spans="1:13" ht="34.5" customHeight="1" x14ac:dyDescent="0.25">
      <c r="A7" s="3" t="s">
        <v>17</v>
      </c>
      <c r="B7" s="17" t="s">
        <v>119</v>
      </c>
      <c r="C7" s="18">
        <v>18683136487</v>
      </c>
      <c r="D7" s="30" t="s">
        <v>253</v>
      </c>
      <c r="E7" s="19"/>
      <c r="F7" s="16">
        <v>280</v>
      </c>
      <c r="G7" s="9" t="s">
        <v>9</v>
      </c>
      <c r="H7" s="22">
        <v>3232</v>
      </c>
      <c r="I7" s="30" t="s">
        <v>78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30" t="s">
        <v>225</v>
      </c>
      <c r="E8" s="19"/>
      <c r="F8" s="16">
        <v>165.63</v>
      </c>
      <c r="G8" s="9" t="s">
        <v>9</v>
      </c>
      <c r="H8" s="22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3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33</v>
      </c>
      <c r="C10" s="18">
        <v>85821130368</v>
      </c>
      <c r="D10" s="30" t="s">
        <v>34</v>
      </c>
      <c r="E10" s="19"/>
      <c r="F10" s="16">
        <v>67.53</v>
      </c>
      <c r="G10" s="9" t="s">
        <v>9</v>
      </c>
      <c r="H10" s="10">
        <v>3239</v>
      </c>
      <c r="I10" s="30" t="s">
        <v>35</v>
      </c>
    </row>
    <row r="11" spans="1:13" ht="34.5" customHeight="1" x14ac:dyDescent="0.25">
      <c r="A11" s="3" t="s">
        <v>24</v>
      </c>
      <c r="B11" s="17" t="s">
        <v>142</v>
      </c>
      <c r="C11" s="18">
        <v>25627314080</v>
      </c>
      <c r="D11" s="30" t="s">
        <v>143</v>
      </c>
      <c r="E11" s="19"/>
      <c r="F11" s="16">
        <v>162.5</v>
      </c>
      <c r="G11" s="9" t="s">
        <v>9</v>
      </c>
      <c r="H11" s="10">
        <v>3238</v>
      </c>
      <c r="I11" s="11" t="s">
        <v>112</v>
      </c>
    </row>
    <row r="12" spans="1:13" ht="34.5" customHeight="1" x14ac:dyDescent="0.25">
      <c r="A12" s="3" t="s">
        <v>25</v>
      </c>
      <c r="B12" s="17" t="s">
        <v>244</v>
      </c>
      <c r="C12" s="18">
        <v>87311810356</v>
      </c>
      <c r="D12" s="30" t="s">
        <v>245</v>
      </c>
      <c r="E12" s="19"/>
      <c r="F12" s="63">
        <v>6.57</v>
      </c>
      <c r="G12" s="9" t="s">
        <v>9</v>
      </c>
      <c r="H12" s="22">
        <v>3231</v>
      </c>
      <c r="I12" s="64" t="s">
        <v>246</v>
      </c>
      <c r="M12" s="21"/>
    </row>
    <row r="13" spans="1:13" ht="34.5" customHeight="1" x14ac:dyDescent="0.25">
      <c r="A13" s="3" t="s">
        <v>26</v>
      </c>
      <c r="B13" s="17" t="s">
        <v>36</v>
      </c>
      <c r="C13" s="18">
        <v>68419124305</v>
      </c>
      <c r="D13" s="30" t="s">
        <v>37</v>
      </c>
      <c r="E13" s="19"/>
      <c r="F13" s="16">
        <v>31.86</v>
      </c>
      <c r="G13" s="9" t="s">
        <v>9</v>
      </c>
      <c r="H13" s="22">
        <v>3234</v>
      </c>
      <c r="I13" s="30" t="s">
        <v>38</v>
      </c>
      <c r="M13" s="21"/>
    </row>
    <row r="14" spans="1:13" ht="34.5" customHeight="1" x14ac:dyDescent="0.25">
      <c r="A14" s="3" t="s">
        <v>27</v>
      </c>
      <c r="B14" s="17" t="s">
        <v>68</v>
      </c>
      <c r="C14" s="18">
        <v>84397956623</v>
      </c>
      <c r="D14" s="30" t="s">
        <v>69</v>
      </c>
      <c r="E14" s="19"/>
      <c r="F14" s="8">
        <v>1499.55</v>
      </c>
      <c r="G14" s="9" t="s">
        <v>9</v>
      </c>
      <c r="H14" s="22">
        <v>3223</v>
      </c>
      <c r="I14" s="11" t="s">
        <v>70</v>
      </c>
      <c r="M14" s="21"/>
    </row>
    <row r="15" spans="1:13" ht="34.5" customHeight="1" x14ac:dyDescent="0.25">
      <c r="A15" s="3" t="s">
        <v>31</v>
      </c>
      <c r="B15" s="17" t="s">
        <v>68</v>
      </c>
      <c r="C15" s="34">
        <v>84397956623</v>
      </c>
      <c r="D15" s="50" t="s">
        <v>69</v>
      </c>
      <c r="E15" s="35"/>
      <c r="F15" s="42">
        <v>5525.16</v>
      </c>
      <c r="G15" s="36" t="s">
        <v>9</v>
      </c>
      <c r="H15" s="31">
        <v>3235</v>
      </c>
      <c r="I15" s="30" t="s">
        <v>107</v>
      </c>
      <c r="M15" s="21"/>
    </row>
    <row r="16" spans="1:13" ht="34.5" customHeight="1" x14ac:dyDescent="0.25">
      <c r="A16" s="3" t="s">
        <v>32</v>
      </c>
      <c r="B16" s="17" t="s">
        <v>39</v>
      </c>
      <c r="C16" s="18">
        <v>80572192786</v>
      </c>
      <c r="D16" s="30" t="s">
        <v>40</v>
      </c>
      <c r="E16" s="19"/>
      <c r="F16" s="16">
        <v>206.04</v>
      </c>
      <c r="G16" s="9" t="s">
        <v>9</v>
      </c>
      <c r="H16" s="22">
        <v>3212</v>
      </c>
      <c r="I16" s="30" t="s">
        <v>41</v>
      </c>
      <c r="M16" s="21"/>
    </row>
    <row r="17" spans="1:13" ht="34.5" customHeight="1" x14ac:dyDescent="0.25">
      <c r="A17" s="3" t="s">
        <v>98</v>
      </c>
      <c r="B17" s="17" t="s">
        <v>144</v>
      </c>
      <c r="C17" s="34">
        <v>68195665956</v>
      </c>
      <c r="D17" s="50" t="s">
        <v>145</v>
      </c>
      <c r="E17" s="35"/>
      <c r="F17" s="42">
        <v>1133.75</v>
      </c>
      <c r="G17" s="36" t="s">
        <v>9</v>
      </c>
      <c r="H17" s="31">
        <v>3238</v>
      </c>
      <c r="I17" s="30" t="s">
        <v>112</v>
      </c>
      <c r="M17" s="21"/>
    </row>
    <row r="18" spans="1:13" ht="34.5" customHeight="1" x14ac:dyDescent="0.25">
      <c r="A18" s="3" t="s">
        <v>99</v>
      </c>
      <c r="B18" s="17" t="s">
        <v>76</v>
      </c>
      <c r="C18" s="18">
        <v>3254435180</v>
      </c>
      <c r="D18" s="30" t="s">
        <v>77</v>
      </c>
      <c r="E18" s="19"/>
      <c r="F18" s="16">
        <v>39.83</v>
      </c>
      <c r="G18" s="9" t="s">
        <v>9</v>
      </c>
      <c r="H18" s="22">
        <v>3232</v>
      </c>
      <c r="I18" s="30" t="s">
        <v>78</v>
      </c>
      <c r="M18" s="21"/>
    </row>
    <row r="19" spans="1:13" ht="34.5" customHeight="1" x14ac:dyDescent="0.25">
      <c r="A19" s="3" t="s">
        <v>100</v>
      </c>
      <c r="B19" s="17" t="s">
        <v>247</v>
      </c>
      <c r="C19" s="18">
        <v>32614011568</v>
      </c>
      <c r="D19" s="30" t="s">
        <v>248</v>
      </c>
      <c r="E19" s="19"/>
      <c r="F19" s="63">
        <v>139.15</v>
      </c>
      <c r="G19" s="9" t="s">
        <v>9</v>
      </c>
      <c r="H19" s="22">
        <v>3239</v>
      </c>
      <c r="I19" s="30" t="s">
        <v>35</v>
      </c>
      <c r="M19" s="21"/>
    </row>
    <row r="20" spans="1:13" ht="34.5" customHeight="1" x14ac:dyDescent="0.25">
      <c r="A20" s="3" t="s">
        <v>101</v>
      </c>
      <c r="B20" s="4" t="s">
        <v>110</v>
      </c>
      <c r="C20" s="5">
        <v>93224926556</v>
      </c>
      <c r="D20" s="11" t="s">
        <v>111</v>
      </c>
      <c r="E20" s="7"/>
      <c r="F20" s="8">
        <v>75</v>
      </c>
      <c r="G20" s="9" t="s">
        <v>9</v>
      </c>
      <c r="H20" s="10">
        <v>3238</v>
      </c>
      <c r="I20" s="11" t="s">
        <v>112</v>
      </c>
    </row>
    <row r="21" spans="1:13" ht="34.5" customHeight="1" x14ac:dyDescent="0.25">
      <c r="A21" s="3" t="s">
        <v>102</v>
      </c>
      <c r="B21" s="17" t="s">
        <v>148</v>
      </c>
      <c r="C21" s="18" t="s">
        <v>149</v>
      </c>
      <c r="D21" s="30" t="s">
        <v>150</v>
      </c>
      <c r="E21" s="23"/>
      <c r="F21" s="16">
        <v>371.56</v>
      </c>
      <c r="G21" s="9" t="s">
        <v>9</v>
      </c>
      <c r="H21" s="22">
        <v>4123</v>
      </c>
      <c r="I21" s="30" t="s">
        <v>154</v>
      </c>
    </row>
    <row r="22" spans="1:13" ht="34.5" customHeight="1" x14ac:dyDescent="0.25">
      <c r="A22" s="3" t="s">
        <v>103</v>
      </c>
      <c r="B22" s="4" t="s">
        <v>148</v>
      </c>
      <c r="C22" s="5" t="s">
        <v>149</v>
      </c>
      <c r="D22" s="11" t="s">
        <v>150</v>
      </c>
      <c r="E22" s="7"/>
      <c r="F22" s="8">
        <v>3012.87</v>
      </c>
      <c r="G22" s="9" t="s">
        <v>9</v>
      </c>
      <c r="H22" s="10">
        <v>3238</v>
      </c>
      <c r="I22" s="11" t="s">
        <v>112</v>
      </c>
    </row>
    <row r="23" spans="1:13" ht="34.5" customHeight="1" x14ac:dyDescent="0.25">
      <c r="A23" s="3" t="s">
        <v>104</v>
      </c>
      <c r="B23" s="4" t="s">
        <v>42</v>
      </c>
      <c r="C23" s="5">
        <v>94818858923</v>
      </c>
      <c r="D23" s="11" t="s">
        <v>43</v>
      </c>
      <c r="E23" s="7"/>
      <c r="F23" s="8">
        <v>726.36</v>
      </c>
      <c r="G23" s="9" t="s">
        <v>9</v>
      </c>
      <c r="H23" s="15">
        <v>3251</v>
      </c>
      <c r="I23" s="11" t="s">
        <v>63</v>
      </c>
    </row>
    <row r="24" spans="1:13" ht="34.5" customHeight="1" x14ac:dyDescent="0.25">
      <c r="A24" s="3" t="s">
        <v>105</v>
      </c>
      <c r="B24" s="4" t="s">
        <v>206</v>
      </c>
      <c r="C24" s="5">
        <v>32179081874</v>
      </c>
      <c r="D24" s="11" t="s">
        <v>207</v>
      </c>
      <c r="E24" s="7"/>
      <c r="F24" s="8">
        <v>14.32</v>
      </c>
      <c r="G24" s="9" t="s">
        <v>9</v>
      </c>
      <c r="H24" s="15">
        <v>3232</v>
      </c>
      <c r="I24" s="11" t="s">
        <v>78</v>
      </c>
    </row>
    <row r="25" spans="1:13" ht="34.5" customHeight="1" x14ac:dyDescent="0.25">
      <c r="A25" s="3" t="s">
        <v>106</v>
      </c>
      <c r="B25" s="13" t="s">
        <v>93</v>
      </c>
      <c r="C25" s="12">
        <v>53299066792</v>
      </c>
      <c r="D25" s="46" t="s">
        <v>94</v>
      </c>
      <c r="E25" s="45"/>
      <c r="F25" s="8">
        <v>199.09</v>
      </c>
      <c r="G25" s="36" t="s">
        <v>9</v>
      </c>
      <c r="H25" s="47">
        <v>3232</v>
      </c>
      <c r="I25" s="32" t="s">
        <v>78</v>
      </c>
    </row>
    <row r="26" spans="1:13" ht="34.5" customHeight="1" x14ac:dyDescent="0.25">
      <c r="A26" s="3" t="s">
        <v>152</v>
      </c>
      <c r="B26" s="13" t="s">
        <v>108</v>
      </c>
      <c r="C26" s="12">
        <v>64546066176</v>
      </c>
      <c r="D26" s="51" t="s">
        <v>109</v>
      </c>
      <c r="F26" s="8">
        <v>197.36</v>
      </c>
      <c r="G26" s="36" t="s">
        <v>9</v>
      </c>
      <c r="H26" s="47">
        <v>3221</v>
      </c>
      <c r="I26" s="32" t="s">
        <v>14</v>
      </c>
    </row>
    <row r="27" spans="1:13" ht="34.5" customHeight="1" x14ac:dyDescent="0.25">
      <c r="A27" s="3" t="s">
        <v>153</v>
      </c>
      <c r="B27" s="55" t="s">
        <v>44</v>
      </c>
      <c r="C27" s="3" t="s">
        <v>45</v>
      </c>
      <c r="D27" s="56" t="s">
        <v>46</v>
      </c>
      <c r="E27" t="s">
        <v>47</v>
      </c>
      <c r="F27" s="16">
        <v>750</v>
      </c>
      <c r="G27" s="36" t="s">
        <v>9</v>
      </c>
      <c r="H27" s="31">
        <v>3237</v>
      </c>
      <c r="I27" s="50" t="s">
        <v>48</v>
      </c>
      <c r="M27" s="21"/>
    </row>
    <row r="28" spans="1:13" ht="34.5" customHeight="1" x14ac:dyDescent="0.25">
      <c r="A28" s="3" t="s">
        <v>155</v>
      </c>
      <c r="B28" s="4" t="s">
        <v>249</v>
      </c>
      <c r="C28" s="39">
        <v>30586838651</v>
      </c>
      <c r="D28" s="32" t="s">
        <v>250</v>
      </c>
      <c r="E28" s="40"/>
      <c r="F28" s="8">
        <v>60</v>
      </c>
      <c r="G28" s="9" t="s">
        <v>9</v>
      </c>
      <c r="H28" s="15">
        <v>3221</v>
      </c>
      <c r="I28" s="50" t="s">
        <v>14</v>
      </c>
    </row>
    <row r="29" spans="1:13" ht="34.5" customHeight="1" x14ac:dyDescent="0.25">
      <c r="A29" s="3" t="s">
        <v>177</v>
      </c>
      <c r="B29" s="25" t="s">
        <v>49</v>
      </c>
      <c r="C29" s="12">
        <v>58852060080</v>
      </c>
      <c r="D29" s="51" t="s">
        <v>50</v>
      </c>
      <c r="E29" s="45"/>
      <c r="F29" s="8">
        <v>155.06</v>
      </c>
      <c r="G29" s="36" t="s">
        <v>9</v>
      </c>
      <c r="H29" s="45">
        <v>3234</v>
      </c>
      <c r="I29" s="46" t="s">
        <v>51</v>
      </c>
    </row>
    <row r="30" spans="1:13" ht="34.5" customHeight="1" x14ac:dyDescent="0.25">
      <c r="A30" s="3" t="s">
        <v>156</v>
      </c>
      <c r="B30" s="53" t="s">
        <v>52</v>
      </c>
      <c r="C30" s="12">
        <v>70133616033</v>
      </c>
      <c r="D30" s="51" t="s">
        <v>53</v>
      </c>
      <c r="E30" s="45"/>
      <c r="F30" s="8">
        <v>263.89999999999998</v>
      </c>
      <c r="G30" s="36" t="s">
        <v>9</v>
      </c>
      <c r="H30" s="45">
        <v>3231</v>
      </c>
      <c r="I30" s="46" t="s">
        <v>10</v>
      </c>
    </row>
    <row r="31" spans="1:13" ht="34.5" customHeight="1" x14ac:dyDescent="0.25">
      <c r="A31" s="3" t="s">
        <v>178</v>
      </c>
      <c r="B31" s="4" t="s">
        <v>54</v>
      </c>
      <c r="C31" s="5">
        <v>92963223473</v>
      </c>
      <c r="D31" s="11" t="s">
        <v>55</v>
      </c>
      <c r="E31" s="7"/>
      <c r="F31" s="26">
        <v>163.98</v>
      </c>
      <c r="G31" s="9" t="s">
        <v>9</v>
      </c>
      <c r="H31" s="10">
        <v>3431</v>
      </c>
      <c r="I31" s="11" t="s">
        <v>56</v>
      </c>
    </row>
    <row r="32" spans="1:13" ht="16.5" customHeight="1" thickBot="1" x14ac:dyDescent="0.3">
      <c r="F32" s="27">
        <f>SUM(F3:F31)</f>
        <v>16686.36</v>
      </c>
    </row>
    <row r="33" spans="1:14" ht="63.75" customHeight="1" thickBot="1" x14ac:dyDescent="0.3">
      <c r="A33" s="69" t="s">
        <v>243</v>
      </c>
      <c r="B33" s="70"/>
      <c r="C33" s="70"/>
      <c r="D33" s="70"/>
      <c r="E33" s="70"/>
      <c r="F33" s="70"/>
      <c r="G33" s="70"/>
      <c r="H33" s="70"/>
      <c r="I33" s="71"/>
      <c r="N33" s="21"/>
    </row>
    <row r="34" spans="1:14" ht="63.75" thickBot="1" x14ac:dyDescent="0.3">
      <c r="A34" s="28"/>
      <c r="B34" s="29" t="s">
        <v>0</v>
      </c>
      <c r="C34" s="29" t="s">
        <v>1</v>
      </c>
      <c r="D34" s="29" t="s">
        <v>2</v>
      </c>
      <c r="E34" s="29"/>
      <c r="F34" s="29" t="s">
        <v>3</v>
      </c>
      <c r="G34" s="29" t="s">
        <v>4</v>
      </c>
      <c r="H34" s="73" t="s">
        <v>5</v>
      </c>
      <c r="I34" s="74"/>
      <c r="N34" s="21"/>
    </row>
    <row r="35" spans="1:14" x14ac:dyDescent="0.25">
      <c r="A35" s="3" t="s">
        <v>6</v>
      </c>
      <c r="B35" s="4" t="s">
        <v>64</v>
      </c>
      <c r="C35" s="47"/>
      <c r="D35" s="6"/>
      <c r="E35" s="7"/>
      <c r="F35" s="8"/>
      <c r="G35" s="9"/>
      <c r="H35" s="47"/>
      <c r="I35" s="32"/>
    </row>
    <row r="36" spans="1:14" x14ac:dyDescent="0.25">
      <c r="F36" s="27"/>
    </row>
    <row r="39" spans="1:14" x14ac:dyDescent="0.25">
      <c r="F39" s="27"/>
    </row>
    <row r="40" spans="1:14" x14ac:dyDescent="0.25">
      <c r="D40" s="62"/>
      <c r="E40" s="62"/>
      <c r="F40" s="62"/>
    </row>
  </sheetData>
  <mergeCells count="4">
    <mergeCell ref="A1:I1"/>
    <mergeCell ref="H2:I2"/>
    <mergeCell ref="A33:I33"/>
    <mergeCell ref="H34:I34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7466-9072-47BA-A60D-BD36A37B1A0E}">
  <dimension ref="A1:N52"/>
  <sheetViews>
    <sheetView topLeftCell="B10" zoomScaleNormal="100" workbookViewId="0">
      <selection activeCell="B11" sqref="A11:XFD1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214</v>
      </c>
      <c r="B1" s="70"/>
      <c r="C1" s="70"/>
      <c r="D1" s="70"/>
      <c r="E1" s="70"/>
      <c r="F1" s="70"/>
      <c r="G1" s="70"/>
      <c r="H1" s="70"/>
      <c r="I1" s="71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2" t="s">
        <v>5</v>
      </c>
      <c r="I2" s="72"/>
    </row>
    <row r="3" spans="1:13" ht="34.5" customHeight="1" x14ac:dyDescent="0.25">
      <c r="A3" s="3" t="s">
        <v>11</v>
      </c>
      <c r="B3" s="4" t="s">
        <v>88</v>
      </c>
      <c r="C3" s="39">
        <v>93613785608</v>
      </c>
      <c r="D3" s="32" t="s">
        <v>89</v>
      </c>
      <c r="E3" s="40"/>
      <c r="F3" s="8">
        <v>657.95</v>
      </c>
      <c r="G3" s="36" t="s">
        <v>9</v>
      </c>
      <c r="H3" s="31">
        <v>3251</v>
      </c>
      <c r="I3" s="30" t="s">
        <v>158</v>
      </c>
    </row>
    <row r="4" spans="1:13" ht="34.5" customHeight="1" x14ac:dyDescent="0.25">
      <c r="A4" s="3" t="s">
        <v>6</v>
      </c>
      <c r="B4" s="4" t="s">
        <v>226</v>
      </c>
      <c r="C4" s="5">
        <v>58353015102</v>
      </c>
      <c r="D4" s="11" t="s">
        <v>227</v>
      </c>
      <c r="E4" s="7"/>
      <c r="F4" s="8">
        <v>325.5</v>
      </c>
      <c r="G4" s="9" t="s">
        <v>9</v>
      </c>
      <c r="H4" s="22">
        <v>3221</v>
      </c>
      <c r="I4" s="50" t="s">
        <v>14</v>
      </c>
    </row>
    <row r="5" spans="1:13" ht="34.5" customHeight="1" x14ac:dyDescent="0.25">
      <c r="A5" s="3"/>
      <c r="B5" s="4" t="s">
        <v>136</v>
      </c>
      <c r="C5" s="39" t="s">
        <v>137</v>
      </c>
      <c r="D5" s="32" t="s">
        <v>138</v>
      </c>
      <c r="E5" s="40"/>
      <c r="F5" s="8">
        <v>654.29</v>
      </c>
      <c r="G5" s="9" t="s">
        <v>9</v>
      </c>
      <c r="H5" s="31">
        <v>3251</v>
      </c>
      <c r="I5" s="11" t="s">
        <v>158</v>
      </c>
    </row>
    <row r="6" spans="1:13" ht="34.5" customHeight="1" x14ac:dyDescent="0.25">
      <c r="A6" s="3" t="s">
        <v>11</v>
      </c>
      <c r="B6" s="4" t="s">
        <v>21</v>
      </c>
      <c r="C6" s="5">
        <v>57845277445</v>
      </c>
      <c r="D6" s="11" t="s">
        <v>22</v>
      </c>
      <c r="E6" s="7"/>
      <c r="F6" s="8">
        <v>350</v>
      </c>
      <c r="G6" s="9" t="s">
        <v>9</v>
      </c>
      <c r="H6" s="22">
        <v>1231</v>
      </c>
      <c r="I6" s="30" t="s">
        <v>23</v>
      </c>
    </row>
    <row r="7" spans="1:13" ht="34.5" customHeight="1" x14ac:dyDescent="0.25">
      <c r="A7" s="3" t="s">
        <v>16</v>
      </c>
      <c r="B7" s="4" t="s">
        <v>83</v>
      </c>
      <c r="C7" s="39" t="s">
        <v>84</v>
      </c>
      <c r="D7" s="32" t="s">
        <v>85</v>
      </c>
      <c r="E7" s="40"/>
      <c r="F7" s="8">
        <v>1602.5</v>
      </c>
      <c r="G7" s="9" t="s">
        <v>9</v>
      </c>
      <c r="H7" s="31">
        <v>3251</v>
      </c>
      <c r="I7" s="30" t="s">
        <v>158</v>
      </c>
    </row>
    <row r="8" spans="1:13" ht="34.5" customHeight="1" x14ac:dyDescent="0.25">
      <c r="A8" s="3" t="s">
        <v>31</v>
      </c>
      <c r="B8" s="4" t="s">
        <v>236</v>
      </c>
      <c r="C8" s="39">
        <v>89338385732</v>
      </c>
      <c r="D8" s="32" t="s">
        <v>237</v>
      </c>
      <c r="E8" s="40"/>
      <c r="F8" s="8">
        <v>220.35</v>
      </c>
      <c r="G8" s="9" t="s">
        <v>9</v>
      </c>
      <c r="H8" s="47">
        <v>4123</v>
      </c>
      <c r="I8" s="11" t="s">
        <v>154</v>
      </c>
      <c r="M8" s="21"/>
    </row>
    <row r="9" spans="1:13" ht="34.5" customHeight="1" x14ac:dyDescent="0.25">
      <c r="A9" s="3" t="s">
        <v>15</v>
      </c>
      <c r="B9" s="4" t="s">
        <v>124</v>
      </c>
      <c r="C9" s="5">
        <v>13970735570</v>
      </c>
      <c r="D9" s="11" t="s">
        <v>225</v>
      </c>
      <c r="E9" s="7"/>
      <c r="F9" s="8">
        <v>595.20000000000005</v>
      </c>
      <c r="G9" s="9" t="s">
        <v>9</v>
      </c>
      <c r="H9" s="22">
        <v>3224</v>
      </c>
      <c r="I9" s="30" t="s">
        <v>75</v>
      </c>
    </row>
    <row r="10" spans="1:13" ht="34.5" customHeight="1" x14ac:dyDescent="0.25">
      <c r="A10" s="3"/>
      <c r="B10" s="17" t="s">
        <v>28</v>
      </c>
      <c r="C10" s="18">
        <v>22694857747</v>
      </c>
      <c r="D10" s="30" t="s">
        <v>29</v>
      </c>
      <c r="E10" s="19"/>
      <c r="F10" s="16">
        <v>410.5</v>
      </c>
      <c r="G10" s="9" t="s">
        <v>9</v>
      </c>
      <c r="H10" s="22">
        <v>3292</v>
      </c>
      <c r="I10" s="11" t="s">
        <v>30</v>
      </c>
    </row>
    <row r="11" spans="1:13" ht="34.5" customHeight="1" x14ac:dyDescent="0.25">
      <c r="A11" s="3" t="s">
        <v>17</v>
      </c>
      <c r="B11" s="17" t="s">
        <v>33</v>
      </c>
      <c r="C11" s="18">
        <v>85821130368</v>
      </c>
      <c r="D11" s="30" t="s">
        <v>34</v>
      </c>
      <c r="E11" s="19"/>
      <c r="F11" s="16">
        <v>2.83</v>
      </c>
      <c r="G11" s="9" t="s">
        <v>9</v>
      </c>
      <c r="H11" s="10">
        <v>3239</v>
      </c>
      <c r="I11" s="11" t="s">
        <v>35</v>
      </c>
    </row>
    <row r="12" spans="1:13" ht="34.5" customHeight="1" x14ac:dyDescent="0.25">
      <c r="A12" s="3"/>
      <c r="B12" s="17" t="s">
        <v>140</v>
      </c>
      <c r="C12" s="18">
        <v>52688316623</v>
      </c>
      <c r="D12" s="30" t="s">
        <v>224</v>
      </c>
      <c r="E12" s="19"/>
      <c r="F12" s="16">
        <v>280</v>
      </c>
      <c r="G12" s="9" t="s">
        <v>9</v>
      </c>
      <c r="H12" s="15">
        <v>3224</v>
      </c>
      <c r="I12" s="30" t="s">
        <v>75</v>
      </c>
    </row>
    <row r="13" spans="1:13" ht="34.5" customHeight="1" x14ac:dyDescent="0.25">
      <c r="A13" s="3" t="s">
        <v>18</v>
      </c>
      <c r="B13" s="17" t="s">
        <v>140</v>
      </c>
      <c r="C13" s="18">
        <v>52688316623</v>
      </c>
      <c r="D13" s="30" t="s">
        <v>224</v>
      </c>
      <c r="E13" s="19"/>
      <c r="F13" s="16">
        <v>1050</v>
      </c>
      <c r="G13" s="9" t="s">
        <v>9</v>
      </c>
      <c r="H13" s="10">
        <v>3232</v>
      </c>
      <c r="I13" s="11" t="s">
        <v>78</v>
      </c>
    </row>
    <row r="14" spans="1:13" ht="34.5" customHeight="1" x14ac:dyDescent="0.25">
      <c r="A14" s="3"/>
      <c r="B14" s="17" t="s">
        <v>142</v>
      </c>
      <c r="C14" s="18">
        <v>25627314080</v>
      </c>
      <c r="D14" s="30" t="s">
        <v>143</v>
      </c>
      <c r="E14" s="19"/>
      <c r="F14" s="16">
        <v>162.5</v>
      </c>
      <c r="G14" s="9" t="s">
        <v>9</v>
      </c>
      <c r="H14" s="10">
        <v>3238</v>
      </c>
      <c r="I14" s="30" t="s">
        <v>112</v>
      </c>
    </row>
    <row r="15" spans="1:13" ht="34.5" customHeight="1" x14ac:dyDescent="0.25">
      <c r="A15" s="3"/>
      <c r="B15" s="17" t="s">
        <v>142</v>
      </c>
      <c r="C15" s="18">
        <v>25627314080</v>
      </c>
      <c r="D15" s="30" t="s">
        <v>143</v>
      </c>
      <c r="E15" s="19"/>
      <c r="F15" s="16">
        <v>231.25</v>
      </c>
      <c r="G15" s="9" t="s">
        <v>9</v>
      </c>
      <c r="H15" s="10">
        <v>4123</v>
      </c>
      <c r="I15" s="11" t="s">
        <v>228</v>
      </c>
    </row>
    <row r="16" spans="1:13" ht="34.5" customHeight="1" x14ac:dyDescent="0.25">
      <c r="A16" s="3"/>
      <c r="B16" s="17" t="s">
        <v>79</v>
      </c>
      <c r="C16" s="34">
        <v>36754161329</v>
      </c>
      <c r="D16" s="50" t="s">
        <v>80</v>
      </c>
      <c r="E16" s="35"/>
      <c r="F16" s="42">
        <v>569.63</v>
      </c>
      <c r="G16" s="36" t="s">
        <v>9</v>
      </c>
      <c r="H16" s="10">
        <v>3251</v>
      </c>
      <c r="I16" s="30" t="s">
        <v>233</v>
      </c>
    </row>
    <row r="17" spans="1:13" ht="34.5" customHeight="1" x14ac:dyDescent="0.25">
      <c r="A17" s="3" t="s">
        <v>20</v>
      </c>
      <c r="B17" s="17" t="s">
        <v>36</v>
      </c>
      <c r="C17" s="18">
        <v>68419124305</v>
      </c>
      <c r="D17" s="30" t="s">
        <v>37</v>
      </c>
      <c r="E17" s="19"/>
      <c r="F17" s="16">
        <v>31.86</v>
      </c>
      <c r="G17" s="9" t="s">
        <v>9</v>
      </c>
      <c r="H17" s="10">
        <v>3234</v>
      </c>
      <c r="I17" s="11" t="s">
        <v>38</v>
      </c>
    </row>
    <row r="18" spans="1:13" ht="34.5" customHeight="1" x14ac:dyDescent="0.25">
      <c r="A18" s="3"/>
      <c r="B18" s="17" t="s">
        <v>238</v>
      </c>
      <c r="C18" s="5">
        <v>75297532041</v>
      </c>
      <c r="D18" s="30" t="s">
        <v>239</v>
      </c>
      <c r="E18" s="19"/>
      <c r="F18" s="16">
        <v>30.52</v>
      </c>
      <c r="G18" s="9" t="s">
        <v>9</v>
      </c>
      <c r="H18" s="10">
        <v>3232</v>
      </c>
      <c r="I18" s="30" t="s">
        <v>78</v>
      </c>
    </row>
    <row r="19" spans="1:13" ht="34.5" customHeight="1" x14ac:dyDescent="0.25">
      <c r="A19" s="3" t="s">
        <v>101</v>
      </c>
      <c r="B19" s="17" t="s">
        <v>68</v>
      </c>
      <c r="C19" s="18">
        <v>84397956623</v>
      </c>
      <c r="D19" s="30" t="s">
        <v>69</v>
      </c>
      <c r="E19" s="19"/>
      <c r="F19" s="16">
        <v>1918.79</v>
      </c>
      <c r="G19" s="9" t="s">
        <v>9</v>
      </c>
      <c r="H19" s="22">
        <v>3223</v>
      </c>
      <c r="I19" s="30" t="s">
        <v>70</v>
      </c>
      <c r="M19" s="21"/>
    </row>
    <row r="20" spans="1:13" ht="34.5" customHeight="1" x14ac:dyDescent="0.25">
      <c r="A20" s="3" t="s">
        <v>20</v>
      </c>
      <c r="B20" s="17" t="s">
        <v>68</v>
      </c>
      <c r="C20" s="34">
        <v>84397956623</v>
      </c>
      <c r="D20" s="41" t="s">
        <v>69</v>
      </c>
      <c r="E20" s="35"/>
      <c r="F20" s="42">
        <v>2181.9899999999998</v>
      </c>
      <c r="G20" s="36" t="s">
        <v>9</v>
      </c>
      <c r="H20" s="47">
        <v>3234</v>
      </c>
      <c r="I20" s="11" t="s">
        <v>38</v>
      </c>
    </row>
    <row r="21" spans="1:13" ht="34.5" customHeight="1" x14ac:dyDescent="0.25">
      <c r="A21" s="3" t="s">
        <v>25</v>
      </c>
      <c r="B21" s="4" t="s">
        <v>68</v>
      </c>
      <c r="C21" s="39">
        <v>84397956623</v>
      </c>
      <c r="D21" s="59" t="s">
        <v>69</v>
      </c>
      <c r="E21" s="40"/>
      <c r="F21" s="58">
        <v>22.03</v>
      </c>
      <c r="G21" s="36" t="s">
        <v>9</v>
      </c>
      <c r="H21" s="47">
        <v>3232</v>
      </c>
      <c r="I21" s="11" t="s">
        <v>78</v>
      </c>
      <c r="M21" s="21"/>
    </row>
    <row r="22" spans="1:13" ht="34.5" customHeight="1" x14ac:dyDescent="0.25">
      <c r="A22" s="3" t="s">
        <v>98</v>
      </c>
      <c r="B22" s="17" t="s">
        <v>68</v>
      </c>
      <c r="C22" s="34">
        <v>84397956623</v>
      </c>
      <c r="D22" s="50" t="s">
        <v>69</v>
      </c>
      <c r="E22" s="35"/>
      <c r="F22" s="42">
        <v>5525.16</v>
      </c>
      <c r="G22" s="36" t="s">
        <v>9</v>
      </c>
      <c r="H22" s="31">
        <v>3235</v>
      </c>
      <c r="I22" s="30" t="s">
        <v>107</v>
      </c>
      <c r="M22" s="21"/>
    </row>
    <row r="23" spans="1:13" ht="34.5" customHeight="1" x14ac:dyDescent="0.25">
      <c r="A23" s="3"/>
      <c r="B23" s="17" t="s">
        <v>68</v>
      </c>
      <c r="C23" s="34">
        <v>84397956623</v>
      </c>
      <c r="D23" s="50" t="s">
        <v>69</v>
      </c>
      <c r="E23" s="35"/>
      <c r="F23" s="42">
        <v>163.93</v>
      </c>
      <c r="G23" s="36" t="s">
        <v>9</v>
      </c>
      <c r="H23" s="22">
        <v>3433</v>
      </c>
      <c r="I23" s="30" t="s">
        <v>115</v>
      </c>
      <c r="M23" s="21"/>
    </row>
    <row r="24" spans="1:13" ht="34.5" customHeight="1" x14ac:dyDescent="0.25">
      <c r="A24" s="3" t="s">
        <v>26</v>
      </c>
      <c r="B24" s="17" t="s">
        <v>39</v>
      </c>
      <c r="C24" s="18">
        <v>80572192786</v>
      </c>
      <c r="D24" s="30" t="s">
        <v>40</v>
      </c>
      <c r="E24" s="19"/>
      <c r="F24" s="8">
        <v>206.04</v>
      </c>
      <c r="G24" s="9" t="s">
        <v>9</v>
      </c>
      <c r="H24" s="22">
        <v>3212</v>
      </c>
      <c r="I24" s="11" t="s">
        <v>41</v>
      </c>
      <c r="M24" s="21"/>
    </row>
    <row r="25" spans="1:13" ht="34.5" customHeight="1" x14ac:dyDescent="0.25">
      <c r="A25" s="3" t="s">
        <v>27</v>
      </c>
      <c r="B25" s="17" t="s">
        <v>144</v>
      </c>
      <c r="C25" s="34">
        <v>68195665956</v>
      </c>
      <c r="D25" s="50" t="s">
        <v>145</v>
      </c>
      <c r="E25" s="35"/>
      <c r="F25" s="42">
        <v>1133.75</v>
      </c>
      <c r="G25" s="36" t="s">
        <v>9</v>
      </c>
      <c r="H25" s="31">
        <v>3238</v>
      </c>
      <c r="I25" s="30" t="s">
        <v>112</v>
      </c>
      <c r="M25" s="21"/>
    </row>
    <row r="26" spans="1:13" ht="34.5" customHeight="1" x14ac:dyDescent="0.25">
      <c r="A26" s="3"/>
      <c r="B26" s="55" t="s">
        <v>208</v>
      </c>
      <c r="C26" s="3">
        <v>58608595040</v>
      </c>
      <c r="D26" s="56" t="s">
        <v>209</v>
      </c>
      <c r="E26" s="57"/>
      <c r="F26" s="16">
        <v>12.5</v>
      </c>
      <c r="G26" s="36" t="s">
        <v>9</v>
      </c>
      <c r="H26" s="31">
        <v>3295</v>
      </c>
      <c r="I26" s="50" t="s">
        <v>191</v>
      </c>
      <c r="M26" s="21"/>
    </row>
    <row r="27" spans="1:13" ht="34.5" customHeight="1" x14ac:dyDescent="0.25">
      <c r="A27" s="3" t="s">
        <v>31</v>
      </c>
      <c r="B27" s="17" t="s">
        <v>232</v>
      </c>
      <c r="C27" s="3">
        <v>17406113186</v>
      </c>
      <c r="D27" s="17" t="s">
        <v>231</v>
      </c>
      <c r="E27" s="19"/>
      <c r="F27" s="16">
        <v>136.25</v>
      </c>
      <c r="G27" s="9" t="s">
        <v>9</v>
      </c>
      <c r="H27" s="10">
        <v>3232</v>
      </c>
      <c r="I27" s="11" t="s">
        <v>78</v>
      </c>
      <c r="M27" s="21"/>
    </row>
    <row r="28" spans="1:13" ht="34.5" customHeight="1" x14ac:dyDescent="0.25">
      <c r="A28" s="3" t="s">
        <v>32</v>
      </c>
      <c r="B28" s="17" t="s">
        <v>86</v>
      </c>
      <c r="C28" s="34">
        <v>45816750516</v>
      </c>
      <c r="D28" s="41" t="s">
        <v>87</v>
      </c>
      <c r="E28" s="35"/>
      <c r="F28" s="42">
        <v>693.48</v>
      </c>
      <c r="G28" s="36" t="s">
        <v>9</v>
      </c>
      <c r="H28" s="31">
        <v>3251</v>
      </c>
      <c r="I28" s="30" t="s">
        <v>158</v>
      </c>
      <c r="M28" s="21"/>
    </row>
    <row r="29" spans="1:13" ht="34.5" customHeight="1" x14ac:dyDescent="0.25">
      <c r="A29" s="3" t="s">
        <v>98</v>
      </c>
      <c r="B29" s="17" t="s">
        <v>76</v>
      </c>
      <c r="C29" s="18">
        <v>3254435180</v>
      </c>
      <c r="D29" s="30" t="s">
        <v>77</v>
      </c>
      <c r="E29" s="19"/>
      <c r="F29" s="16">
        <v>39.83</v>
      </c>
      <c r="G29" s="9" t="s">
        <v>9</v>
      </c>
      <c r="H29" s="22">
        <v>3232</v>
      </c>
      <c r="I29" s="30" t="s">
        <v>78</v>
      </c>
      <c r="M29" s="21"/>
    </row>
    <row r="30" spans="1:13" ht="34.5" customHeight="1" x14ac:dyDescent="0.25">
      <c r="A30" s="3"/>
      <c r="B30" s="17" t="s">
        <v>110</v>
      </c>
      <c r="C30" s="18">
        <v>93224926556</v>
      </c>
      <c r="D30" s="30" t="s">
        <v>111</v>
      </c>
      <c r="E30" s="19"/>
      <c r="F30" s="16">
        <v>75</v>
      </c>
      <c r="G30" s="9" t="s">
        <v>9</v>
      </c>
      <c r="H30" s="22">
        <v>3238</v>
      </c>
      <c r="I30" s="30" t="s">
        <v>112</v>
      </c>
      <c r="M30" s="21"/>
    </row>
    <row r="31" spans="1:13" ht="34.5" customHeight="1" x14ac:dyDescent="0.25">
      <c r="A31" s="3"/>
      <c r="B31" s="17" t="s">
        <v>148</v>
      </c>
      <c r="C31" s="18" t="s">
        <v>149</v>
      </c>
      <c r="D31" s="30" t="s">
        <v>150</v>
      </c>
      <c r="E31" s="19"/>
      <c r="F31" s="16">
        <v>371.56</v>
      </c>
      <c r="G31" s="9" t="s">
        <v>9</v>
      </c>
      <c r="H31" s="22">
        <v>4123</v>
      </c>
      <c r="I31" s="30" t="s">
        <v>154</v>
      </c>
      <c r="M31" s="21"/>
    </row>
    <row r="32" spans="1:13" ht="34.5" customHeight="1" x14ac:dyDescent="0.25">
      <c r="A32" s="3" t="s">
        <v>99</v>
      </c>
      <c r="B32" s="17" t="s">
        <v>148</v>
      </c>
      <c r="C32" s="18" t="s">
        <v>149</v>
      </c>
      <c r="D32" s="30" t="s">
        <v>150</v>
      </c>
      <c r="E32" s="19"/>
      <c r="F32" s="16">
        <v>3012.87</v>
      </c>
      <c r="G32" s="9" t="s">
        <v>9</v>
      </c>
      <c r="H32" s="22">
        <v>3238</v>
      </c>
      <c r="I32" s="30" t="s">
        <v>112</v>
      </c>
      <c r="M32" s="21"/>
    </row>
    <row r="33" spans="1:14" ht="34.5" customHeight="1" x14ac:dyDescent="0.25">
      <c r="A33" s="3" t="s">
        <v>100</v>
      </c>
      <c r="B33" s="13" t="s">
        <v>221</v>
      </c>
      <c r="C33" s="12">
        <v>65558832125</v>
      </c>
      <c r="D33" s="51" t="s">
        <v>222</v>
      </c>
      <c r="F33" s="8">
        <v>469</v>
      </c>
      <c r="G33" s="36" t="s">
        <v>9</v>
      </c>
      <c r="H33" s="47">
        <v>3233</v>
      </c>
      <c r="I33" s="32" t="s">
        <v>223</v>
      </c>
    </row>
    <row r="34" spans="1:14" ht="34.5" customHeight="1" x14ac:dyDescent="0.25">
      <c r="A34" s="3" t="s">
        <v>101</v>
      </c>
      <c r="B34" s="55" t="s">
        <v>44</v>
      </c>
      <c r="C34" s="3" t="s">
        <v>45</v>
      </c>
      <c r="D34" s="56" t="s">
        <v>46</v>
      </c>
      <c r="E34" t="s">
        <v>47</v>
      </c>
      <c r="F34" s="16">
        <v>1000</v>
      </c>
      <c r="G34" s="36" t="s">
        <v>9</v>
      </c>
      <c r="H34" s="31">
        <v>3237</v>
      </c>
      <c r="I34" s="50" t="s">
        <v>48</v>
      </c>
      <c r="M34" s="21"/>
    </row>
    <row r="35" spans="1:14" ht="34.5" customHeight="1" x14ac:dyDescent="0.25">
      <c r="A35" s="3" t="s">
        <v>103</v>
      </c>
      <c r="B35" s="61" t="s">
        <v>234</v>
      </c>
      <c r="C35" s="3">
        <v>73660371074</v>
      </c>
      <c r="D35" s="56" t="s">
        <v>235</v>
      </c>
      <c r="F35" s="16">
        <v>105.63</v>
      </c>
      <c r="G35" s="36" t="s">
        <v>9</v>
      </c>
      <c r="H35" s="45">
        <v>3224</v>
      </c>
      <c r="I35" s="60" t="s">
        <v>75</v>
      </c>
      <c r="M35" s="21"/>
    </row>
    <row r="36" spans="1:14" ht="34.5" customHeight="1" x14ac:dyDescent="0.25">
      <c r="A36" s="3" t="s">
        <v>104</v>
      </c>
      <c r="B36" s="25" t="s">
        <v>90</v>
      </c>
      <c r="C36" s="12">
        <v>20993636287</v>
      </c>
      <c r="D36" s="51" t="s">
        <v>91</v>
      </c>
      <c r="E36" s="45"/>
      <c r="F36" s="8">
        <v>120</v>
      </c>
      <c r="G36" s="36" t="s">
        <v>9</v>
      </c>
      <c r="H36" s="47">
        <v>3239</v>
      </c>
      <c r="I36" s="11" t="s">
        <v>35</v>
      </c>
    </row>
    <row r="37" spans="1:14" ht="34.5" customHeight="1" x14ac:dyDescent="0.25">
      <c r="A37" s="3" t="s">
        <v>177</v>
      </c>
      <c r="B37" s="25" t="s">
        <v>49</v>
      </c>
      <c r="C37" s="12">
        <v>58852060080</v>
      </c>
      <c r="D37" s="51" t="s">
        <v>50</v>
      </c>
      <c r="E37" s="45"/>
      <c r="F37" s="8">
        <v>138.81</v>
      </c>
      <c r="G37" s="36" t="s">
        <v>9</v>
      </c>
      <c r="H37" s="45">
        <v>3234</v>
      </c>
      <c r="I37" s="45" t="s">
        <v>51</v>
      </c>
    </row>
    <row r="38" spans="1:14" ht="34.5" customHeight="1" x14ac:dyDescent="0.25">
      <c r="A38" s="3"/>
      <c r="B38" s="4" t="s">
        <v>216</v>
      </c>
      <c r="C38" s="39">
        <v>43354566311</v>
      </c>
      <c r="D38" s="32" t="s">
        <v>217</v>
      </c>
      <c r="E38" s="40"/>
      <c r="F38" s="58">
        <v>44.81</v>
      </c>
      <c r="G38" s="36" t="s">
        <v>9</v>
      </c>
      <c r="H38" s="10">
        <v>3239</v>
      </c>
      <c r="I38" s="11" t="s">
        <v>35</v>
      </c>
    </row>
    <row r="39" spans="1:14" ht="34.5" customHeight="1" x14ac:dyDescent="0.25">
      <c r="A39" s="3" t="s">
        <v>156</v>
      </c>
      <c r="B39" s="25" t="s">
        <v>175</v>
      </c>
      <c r="C39" s="12">
        <v>97952755951</v>
      </c>
      <c r="D39" s="51" t="s">
        <v>229</v>
      </c>
      <c r="E39" s="45"/>
      <c r="F39" s="8">
        <v>234.76</v>
      </c>
      <c r="G39" s="36" t="s">
        <v>9</v>
      </c>
      <c r="H39" s="45">
        <v>4221</v>
      </c>
      <c r="I39" s="45" t="s">
        <v>230</v>
      </c>
    </row>
    <row r="40" spans="1:14" ht="34.5" customHeight="1" x14ac:dyDescent="0.25">
      <c r="A40" s="3" t="s">
        <v>178</v>
      </c>
      <c r="B40" s="53" t="s">
        <v>52</v>
      </c>
      <c r="C40" s="12">
        <v>70133616033</v>
      </c>
      <c r="D40" s="51" t="s">
        <v>53</v>
      </c>
      <c r="E40" s="45"/>
      <c r="F40" s="8">
        <v>263.89999999999998</v>
      </c>
      <c r="G40" s="36" t="s">
        <v>9</v>
      </c>
      <c r="H40" s="45">
        <v>3231</v>
      </c>
      <c r="I40" s="45" t="s">
        <v>10</v>
      </c>
    </row>
    <row r="41" spans="1:14" ht="34.5" customHeight="1" x14ac:dyDescent="0.25">
      <c r="A41" s="3"/>
      <c r="B41" s="13" t="s">
        <v>218</v>
      </c>
      <c r="C41" s="12" t="s">
        <v>220</v>
      </c>
      <c r="D41" s="51" t="s">
        <v>219</v>
      </c>
      <c r="E41" s="45"/>
      <c r="F41" s="8">
        <v>1120</v>
      </c>
      <c r="G41" s="36" t="s">
        <v>9</v>
      </c>
      <c r="H41" s="47">
        <v>3232</v>
      </c>
      <c r="I41" s="30" t="s">
        <v>78</v>
      </c>
    </row>
    <row r="42" spans="1:14" ht="34.5" customHeight="1" x14ac:dyDescent="0.25">
      <c r="A42" s="3" t="s">
        <v>165</v>
      </c>
      <c r="B42" s="4" t="s">
        <v>241</v>
      </c>
      <c r="C42" s="39">
        <v>82797192152</v>
      </c>
      <c r="D42" s="32" t="s">
        <v>240</v>
      </c>
      <c r="E42" s="40"/>
      <c r="F42" s="8">
        <v>284.94</v>
      </c>
      <c r="G42" s="9" t="s">
        <v>9</v>
      </c>
      <c r="H42" s="15">
        <v>3232</v>
      </c>
      <c r="I42" s="11" t="s">
        <v>78</v>
      </c>
    </row>
    <row r="43" spans="1:14" ht="34.5" customHeight="1" x14ac:dyDescent="0.25">
      <c r="A43" s="3" t="s">
        <v>179</v>
      </c>
      <c r="B43" s="4" t="s">
        <v>54</v>
      </c>
      <c r="C43" s="5">
        <v>92963223473</v>
      </c>
      <c r="D43" s="11" t="s">
        <v>55</v>
      </c>
      <c r="E43" s="7"/>
      <c r="F43" s="26">
        <v>160.32</v>
      </c>
      <c r="G43" s="9" t="s">
        <v>9</v>
      </c>
      <c r="H43" s="10">
        <v>3431</v>
      </c>
      <c r="I43" s="11" t="s">
        <v>56</v>
      </c>
    </row>
    <row r="44" spans="1:14" ht="27" x14ac:dyDescent="0.25">
      <c r="A44" s="3" t="s">
        <v>180</v>
      </c>
      <c r="B44" s="4" t="s">
        <v>57</v>
      </c>
      <c r="C44" s="5">
        <v>85584865987</v>
      </c>
      <c r="D44" s="11" t="s">
        <v>58</v>
      </c>
      <c r="E44" s="7">
        <f>769.8+38.49</f>
        <v>808.29</v>
      </c>
      <c r="F44" s="8">
        <v>760.49</v>
      </c>
      <c r="G44" s="9" t="s">
        <v>9</v>
      </c>
      <c r="H44" s="10">
        <v>3212</v>
      </c>
      <c r="I44" s="11" t="s">
        <v>41</v>
      </c>
    </row>
    <row r="45" spans="1:14" ht="16.5" customHeight="1" thickBot="1" x14ac:dyDescent="0.3">
      <c r="F45" s="27">
        <f>SUM(F3:F44)</f>
        <v>27370.720000000005</v>
      </c>
    </row>
    <row r="46" spans="1:14" ht="63.75" customHeight="1" thickBot="1" x14ac:dyDescent="0.3">
      <c r="A46" s="69" t="s">
        <v>215</v>
      </c>
      <c r="B46" s="70"/>
      <c r="C46" s="70"/>
      <c r="D46" s="70"/>
      <c r="E46" s="70"/>
      <c r="F46" s="70"/>
      <c r="G46" s="70"/>
      <c r="H46" s="70"/>
      <c r="I46" s="71"/>
      <c r="N46" s="21"/>
    </row>
    <row r="47" spans="1:14" ht="63.75" thickBot="1" x14ac:dyDescent="0.3">
      <c r="A47" s="28"/>
      <c r="B47" s="29" t="s">
        <v>0</v>
      </c>
      <c r="C47" s="29" t="s">
        <v>1</v>
      </c>
      <c r="D47" s="29" t="s">
        <v>2</v>
      </c>
      <c r="E47" s="29"/>
      <c r="F47" s="29" t="s">
        <v>3</v>
      </c>
      <c r="G47" s="29" t="s">
        <v>4</v>
      </c>
      <c r="H47" s="73" t="s">
        <v>5</v>
      </c>
      <c r="I47" s="74"/>
      <c r="N47" s="21"/>
    </row>
    <row r="48" spans="1:14" x14ac:dyDescent="0.25">
      <c r="A48" s="3" t="s">
        <v>6</v>
      </c>
      <c r="B48" s="4" t="s">
        <v>64</v>
      </c>
      <c r="C48" s="47"/>
      <c r="D48" s="6"/>
      <c r="E48" s="7"/>
      <c r="F48" s="8"/>
      <c r="G48" s="9"/>
      <c r="H48" s="47"/>
      <c r="I48" s="32"/>
    </row>
    <row r="49" spans="6:6" x14ac:dyDescent="0.25">
      <c r="F49" s="27"/>
    </row>
    <row r="52" spans="6:6" x14ac:dyDescent="0.25">
      <c r="F52" s="27"/>
    </row>
  </sheetData>
  <mergeCells count="4">
    <mergeCell ref="A1:I1"/>
    <mergeCell ref="H2:I2"/>
    <mergeCell ref="A46:I46"/>
    <mergeCell ref="H47:I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FA00-932B-45ED-989F-00A4EE9B9660}">
  <dimension ref="A1:N41"/>
  <sheetViews>
    <sheetView zoomScaleNormal="100" workbookViewId="0">
      <selection activeCell="A26" sqref="A26:XFD26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197</v>
      </c>
      <c r="B1" s="70"/>
      <c r="C1" s="70"/>
      <c r="D1" s="70"/>
      <c r="E1" s="70"/>
      <c r="F1" s="70"/>
      <c r="G1" s="70"/>
      <c r="H1" s="70"/>
      <c r="I1" s="71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2" t="s">
        <v>5</v>
      </c>
      <c r="I2" s="72"/>
    </row>
    <row r="3" spans="1:13" ht="34.5" customHeight="1" x14ac:dyDescent="0.25">
      <c r="A3" s="3" t="s">
        <v>6</v>
      </c>
      <c r="B3" s="4" t="s">
        <v>21</v>
      </c>
      <c r="C3" s="5">
        <v>57845277445</v>
      </c>
      <c r="D3" s="11" t="s">
        <v>22</v>
      </c>
      <c r="E3" s="7"/>
      <c r="F3" s="8">
        <v>393.75</v>
      </c>
      <c r="G3" s="9" t="s">
        <v>9</v>
      </c>
      <c r="H3" s="22">
        <v>1231</v>
      </c>
      <c r="I3" s="30" t="s">
        <v>23</v>
      </c>
    </row>
    <row r="4" spans="1:13" ht="34.5" customHeight="1" x14ac:dyDescent="0.25">
      <c r="A4" s="3" t="s">
        <v>11</v>
      </c>
      <c r="B4" s="4" t="s">
        <v>210</v>
      </c>
      <c r="C4" s="39">
        <v>47204464015</v>
      </c>
      <c r="D4" s="32" t="s">
        <v>211</v>
      </c>
      <c r="E4" s="40"/>
      <c r="F4" s="8">
        <v>333.1</v>
      </c>
      <c r="G4" s="36" t="s">
        <v>9</v>
      </c>
      <c r="H4" s="52">
        <v>3224</v>
      </c>
      <c r="I4" s="30" t="s">
        <v>75</v>
      </c>
    </row>
    <row r="5" spans="1:13" ht="34.5" customHeight="1" x14ac:dyDescent="0.25">
      <c r="A5" s="3" t="s">
        <v>15</v>
      </c>
      <c r="B5" s="4" t="s">
        <v>171</v>
      </c>
      <c r="C5" s="39">
        <v>1128738275</v>
      </c>
      <c r="D5" s="32" t="s">
        <v>212</v>
      </c>
      <c r="E5" s="40"/>
      <c r="F5" s="8">
        <v>1000</v>
      </c>
      <c r="G5" s="36" t="s">
        <v>9</v>
      </c>
      <c r="H5" s="22">
        <v>3232</v>
      </c>
      <c r="I5" s="30" t="s">
        <v>78</v>
      </c>
    </row>
    <row r="6" spans="1:13" ht="34.5" customHeight="1" x14ac:dyDescent="0.25">
      <c r="A6" s="3" t="s">
        <v>16</v>
      </c>
      <c r="B6" s="4" t="s">
        <v>199</v>
      </c>
      <c r="C6" s="39">
        <v>36709053181</v>
      </c>
      <c r="D6" s="32" t="s">
        <v>200</v>
      </c>
      <c r="E6" s="40"/>
      <c r="F6" s="8">
        <v>501.66</v>
      </c>
      <c r="G6" s="36" t="s">
        <v>9</v>
      </c>
      <c r="H6" s="15">
        <v>3224</v>
      </c>
      <c r="I6" s="11" t="s">
        <v>75</v>
      </c>
    </row>
    <row r="7" spans="1:13" ht="34.5" customHeight="1" x14ac:dyDescent="0.25">
      <c r="A7" s="3" t="s">
        <v>17</v>
      </c>
      <c r="B7" s="17" t="s">
        <v>28</v>
      </c>
      <c r="C7" s="18">
        <v>22694857747</v>
      </c>
      <c r="D7" s="30" t="s">
        <v>29</v>
      </c>
      <c r="E7" s="19"/>
      <c r="F7" s="16">
        <v>410.5</v>
      </c>
      <c r="G7" s="9" t="s">
        <v>9</v>
      </c>
      <c r="H7" s="10">
        <v>3292</v>
      </c>
      <c r="I7" s="11" t="s">
        <v>30</v>
      </c>
    </row>
    <row r="8" spans="1:13" ht="34.5" customHeight="1" x14ac:dyDescent="0.25">
      <c r="A8" s="3" t="s">
        <v>18</v>
      </c>
      <c r="B8" s="17" t="s">
        <v>33</v>
      </c>
      <c r="C8" s="18">
        <v>85821130368</v>
      </c>
      <c r="D8" s="30" t="s">
        <v>34</v>
      </c>
      <c r="E8" s="19"/>
      <c r="F8" s="16">
        <v>132.22999999999999</v>
      </c>
      <c r="G8" s="9" t="s">
        <v>9</v>
      </c>
      <c r="H8" s="10">
        <v>3239</v>
      </c>
      <c r="I8" s="11" t="s">
        <v>35</v>
      </c>
    </row>
    <row r="9" spans="1:13" ht="34.5" customHeight="1" x14ac:dyDescent="0.25">
      <c r="A9" s="3" t="s">
        <v>19</v>
      </c>
      <c r="B9" s="17" t="s">
        <v>33</v>
      </c>
      <c r="C9" s="18">
        <v>85821130368</v>
      </c>
      <c r="D9" s="30" t="s">
        <v>34</v>
      </c>
      <c r="E9" s="19"/>
      <c r="F9" s="16">
        <v>6.64</v>
      </c>
      <c r="G9" s="9" t="s">
        <v>9</v>
      </c>
      <c r="H9" s="10">
        <v>3295</v>
      </c>
      <c r="I9" s="32" t="s">
        <v>191</v>
      </c>
    </row>
    <row r="10" spans="1:13" ht="34.5" customHeight="1" x14ac:dyDescent="0.25">
      <c r="A10" s="3" t="s">
        <v>20</v>
      </c>
      <c r="B10" s="17" t="s">
        <v>142</v>
      </c>
      <c r="C10" s="18">
        <v>25627314080</v>
      </c>
      <c r="D10" s="30" t="s">
        <v>143</v>
      </c>
      <c r="E10" s="19"/>
      <c r="F10" s="16">
        <v>162.5</v>
      </c>
      <c r="G10" s="9" t="s">
        <v>9</v>
      </c>
      <c r="H10" s="10">
        <v>3238</v>
      </c>
      <c r="I10" s="11" t="s">
        <v>112</v>
      </c>
    </row>
    <row r="11" spans="1:13" ht="34.5" customHeight="1" x14ac:dyDescent="0.25">
      <c r="A11" s="3" t="s">
        <v>24</v>
      </c>
      <c r="B11" s="17" t="s">
        <v>36</v>
      </c>
      <c r="C11" s="18">
        <v>68419124305</v>
      </c>
      <c r="D11" s="30" t="s">
        <v>37</v>
      </c>
      <c r="E11" s="19"/>
      <c r="F11" s="16">
        <v>31.86</v>
      </c>
      <c r="G11" s="9" t="s">
        <v>9</v>
      </c>
      <c r="H11" s="10">
        <v>3234</v>
      </c>
      <c r="I11" s="11" t="s">
        <v>38</v>
      </c>
    </row>
    <row r="12" spans="1:13" ht="34.5" customHeight="1" x14ac:dyDescent="0.25">
      <c r="A12" s="3" t="s">
        <v>25</v>
      </c>
      <c r="B12" s="4" t="s">
        <v>68</v>
      </c>
      <c r="C12" s="5">
        <v>84397956623</v>
      </c>
      <c r="D12" s="11" t="s">
        <v>69</v>
      </c>
      <c r="E12" s="7"/>
      <c r="F12" s="8">
        <v>839.68</v>
      </c>
      <c r="G12" s="9" t="s">
        <v>9</v>
      </c>
      <c r="H12" s="10">
        <v>3223</v>
      </c>
      <c r="I12" s="11" t="s">
        <v>70</v>
      </c>
      <c r="M12" s="21"/>
    </row>
    <row r="13" spans="1:13" ht="34.5" customHeight="1" x14ac:dyDescent="0.25">
      <c r="A13" s="3" t="s">
        <v>26</v>
      </c>
      <c r="B13" s="17" t="s">
        <v>68</v>
      </c>
      <c r="C13" s="34">
        <v>84397956623</v>
      </c>
      <c r="D13" s="50" t="s">
        <v>69</v>
      </c>
      <c r="E13" s="35"/>
      <c r="F13" s="58">
        <v>5525.16</v>
      </c>
      <c r="G13" s="36" t="s">
        <v>9</v>
      </c>
      <c r="H13" s="31">
        <v>3235</v>
      </c>
      <c r="I13" s="11" t="s">
        <v>107</v>
      </c>
      <c r="M13" s="21"/>
    </row>
    <row r="14" spans="1:13" ht="34.5" customHeight="1" x14ac:dyDescent="0.25">
      <c r="A14" s="3" t="s">
        <v>27</v>
      </c>
      <c r="B14" s="17" t="s">
        <v>68</v>
      </c>
      <c r="C14" s="34">
        <v>84397956623</v>
      </c>
      <c r="D14" s="50" t="s">
        <v>69</v>
      </c>
      <c r="E14" s="35"/>
      <c r="F14" s="42">
        <v>1694.33</v>
      </c>
      <c r="G14" s="36" t="s">
        <v>9</v>
      </c>
      <c r="H14" s="22">
        <v>3234</v>
      </c>
      <c r="I14" s="30" t="s">
        <v>38</v>
      </c>
      <c r="M14" s="21"/>
    </row>
    <row r="15" spans="1:13" ht="34.5" customHeight="1" x14ac:dyDescent="0.25">
      <c r="A15" s="3" t="s">
        <v>31</v>
      </c>
      <c r="B15" s="17" t="s">
        <v>39</v>
      </c>
      <c r="C15" s="18">
        <v>80572192786</v>
      </c>
      <c r="D15" s="30" t="s">
        <v>40</v>
      </c>
      <c r="E15" s="19"/>
      <c r="F15" s="16">
        <v>206.04</v>
      </c>
      <c r="G15" s="9" t="s">
        <v>9</v>
      </c>
      <c r="H15" s="10">
        <v>3212</v>
      </c>
      <c r="I15" s="11" t="s">
        <v>41</v>
      </c>
      <c r="M15" s="21"/>
    </row>
    <row r="16" spans="1:13" ht="34.5" customHeight="1" x14ac:dyDescent="0.25">
      <c r="A16" s="3" t="s">
        <v>32</v>
      </c>
      <c r="B16" s="17" t="s">
        <v>144</v>
      </c>
      <c r="C16" s="34">
        <v>68195665956</v>
      </c>
      <c r="D16" s="50" t="s">
        <v>145</v>
      </c>
      <c r="E16" s="35"/>
      <c r="F16" s="42">
        <v>1133.75</v>
      </c>
      <c r="G16" s="36" t="s">
        <v>9</v>
      </c>
      <c r="H16" s="31">
        <v>3238</v>
      </c>
      <c r="I16" s="30" t="s">
        <v>112</v>
      </c>
      <c r="M16" s="21"/>
    </row>
    <row r="17" spans="1:13" ht="34.5" customHeight="1" x14ac:dyDescent="0.25">
      <c r="A17" s="3" t="s">
        <v>98</v>
      </c>
      <c r="B17" s="55" t="s">
        <v>208</v>
      </c>
      <c r="C17" s="3">
        <v>58608595040</v>
      </c>
      <c r="D17" s="56" t="s">
        <v>209</v>
      </c>
      <c r="E17" s="57"/>
      <c r="F17" s="16">
        <v>12.5</v>
      </c>
      <c r="G17" s="36" t="s">
        <v>9</v>
      </c>
      <c r="H17" s="31">
        <v>3295</v>
      </c>
      <c r="I17" s="50" t="s">
        <v>191</v>
      </c>
      <c r="M17" s="21"/>
    </row>
    <row r="18" spans="1:13" ht="34.5" customHeight="1" x14ac:dyDescent="0.25">
      <c r="A18" s="3" t="s">
        <v>99</v>
      </c>
      <c r="B18" s="17" t="s">
        <v>76</v>
      </c>
      <c r="C18" s="18">
        <v>3254435180</v>
      </c>
      <c r="D18" s="30" t="s">
        <v>77</v>
      </c>
      <c r="E18" s="19"/>
      <c r="F18" s="16">
        <v>39.83</v>
      </c>
      <c r="G18" s="9" t="s">
        <v>9</v>
      </c>
      <c r="H18" s="22">
        <v>3232</v>
      </c>
      <c r="I18" s="30" t="s">
        <v>78</v>
      </c>
      <c r="M18" s="21"/>
    </row>
    <row r="19" spans="1:13" ht="34.5" customHeight="1" x14ac:dyDescent="0.25">
      <c r="A19" s="3" t="s">
        <v>100</v>
      </c>
      <c r="B19" s="4" t="s">
        <v>201</v>
      </c>
      <c r="C19" s="39">
        <v>49576390857</v>
      </c>
      <c r="D19" s="32" t="s">
        <v>202</v>
      </c>
      <c r="E19" s="37"/>
      <c r="F19" s="58">
        <v>14.5</v>
      </c>
      <c r="G19" s="36" t="s">
        <v>9</v>
      </c>
      <c r="H19" s="10">
        <v>3221</v>
      </c>
      <c r="I19" s="11" t="s">
        <v>203</v>
      </c>
    </row>
    <row r="20" spans="1:13" ht="34.5" customHeight="1" x14ac:dyDescent="0.25">
      <c r="A20" s="3" t="s">
        <v>101</v>
      </c>
      <c r="B20" s="17" t="s">
        <v>110</v>
      </c>
      <c r="C20" s="18">
        <v>93224926556</v>
      </c>
      <c r="D20" s="30" t="s">
        <v>111</v>
      </c>
      <c r="E20" s="23"/>
      <c r="F20" s="16">
        <v>75</v>
      </c>
      <c r="G20" s="9" t="s">
        <v>9</v>
      </c>
      <c r="H20" s="22">
        <v>3238</v>
      </c>
      <c r="I20" s="30" t="s">
        <v>112</v>
      </c>
      <c r="M20" s="21"/>
    </row>
    <row r="21" spans="1:13" ht="34.5" customHeight="1" x14ac:dyDescent="0.25">
      <c r="A21" s="3" t="s">
        <v>102</v>
      </c>
      <c r="B21" s="17" t="s">
        <v>148</v>
      </c>
      <c r="C21" s="18" t="s">
        <v>149</v>
      </c>
      <c r="D21" s="30" t="s">
        <v>150</v>
      </c>
      <c r="E21" s="23"/>
      <c r="F21" s="16">
        <v>2178.61</v>
      </c>
      <c r="G21" s="9" t="s">
        <v>9</v>
      </c>
      <c r="H21" s="10">
        <v>4221</v>
      </c>
      <c r="I21" s="11" t="s">
        <v>213</v>
      </c>
      <c r="M21" s="21"/>
    </row>
    <row r="22" spans="1:13" ht="34.5" customHeight="1" x14ac:dyDescent="0.25">
      <c r="A22" s="3" t="s">
        <v>103</v>
      </c>
      <c r="B22" s="17" t="s">
        <v>148</v>
      </c>
      <c r="C22" s="18" t="s">
        <v>149</v>
      </c>
      <c r="D22" s="30" t="s">
        <v>150</v>
      </c>
      <c r="E22" s="23"/>
      <c r="F22" s="16">
        <v>351.56</v>
      </c>
      <c r="G22" s="9" t="s">
        <v>9</v>
      </c>
      <c r="H22" s="10">
        <v>4123</v>
      </c>
      <c r="I22" s="11" t="s">
        <v>154</v>
      </c>
      <c r="M22" s="21"/>
    </row>
    <row r="23" spans="1:13" ht="34.5" customHeight="1" x14ac:dyDescent="0.25">
      <c r="A23" s="3" t="s">
        <v>104</v>
      </c>
      <c r="B23" s="4" t="s">
        <v>148</v>
      </c>
      <c r="C23" s="5" t="s">
        <v>149</v>
      </c>
      <c r="D23" s="11" t="s">
        <v>150</v>
      </c>
      <c r="E23" s="7"/>
      <c r="F23" s="8">
        <v>3012.87</v>
      </c>
      <c r="G23" s="9" t="s">
        <v>9</v>
      </c>
      <c r="H23" s="10">
        <v>3238</v>
      </c>
      <c r="I23" s="11" t="s">
        <v>112</v>
      </c>
    </row>
    <row r="24" spans="1:13" ht="34.5" customHeight="1" x14ac:dyDescent="0.25">
      <c r="A24" s="3" t="s">
        <v>105</v>
      </c>
      <c r="B24" s="17" t="s">
        <v>42</v>
      </c>
      <c r="C24" s="18">
        <v>94818858923</v>
      </c>
      <c r="D24" s="30" t="s">
        <v>43</v>
      </c>
      <c r="E24" s="23"/>
      <c r="F24" s="16">
        <v>291.41000000000003</v>
      </c>
      <c r="G24" s="9" t="s">
        <v>9</v>
      </c>
      <c r="H24" s="52">
        <v>3251</v>
      </c>
      <c r="I24" s="30" t="s">
        <v>63</v>
      </c>
    </row>
    <row r="25" spans="1:13" ht="34.5" customHeight="1" x14ac:dyDescent="0.25">
      <c r="A25" s="3" t="s">
        <v>106</v>
      </c>
      <c r="B25" s="17" t="s">
        <v>204</v>
      </c>
      <c r="C25" s="18">
        <v>77804145433</v>
      </c>
      <c r="D25" s="30" t="s">
        <v>205</v>
      </c>
      <c r="E25" s="23"/>
      <c r="F25" s="16">
        <v>577.5</v>
      </c>
      <c r="G25" s="9" t="s">
        <v>9</v>
      </c>
      <c r="H25" s="52">
        <v>3251</v>
      </c>
      <c r="I25" s="30" t="s">
        <v>63</v>
      </c>
      <c r="M25" s="21"/>
    </row>
    <row r="26" spans="1:13" ht="34.5" customHeight="1" x14ac:dyDescent="0.25">
      <c r="A26" s="3" t="s">
        <v>152</v>
      </c>
      <c r="B26" s="17" t="s">
        <v>73</v>
      </c>
      <c r="C26" s="18">
        <v>69540268192</v>
      </c>
      <c r="D26" s="30" t="s">
        <v>74</v>
      </c>
      <c r="E26" s="23"/>
      <c r="F26" s="16">
        <v>687.5</v>
      </c>
      <c r="G26" s="9" t="s">
        <v>9</v>
      </c>
      <c r="H26" s="52">
        <v>3224</v>
      </c>
      <c r="I26" s="30" t="s">
        <v>75</v>
      </c>
      <c r="M26" s="21"/>
    </row>
    <row r="27" spans="1:13" ht="34.5" customHeight="1" x14ac:dyDescent="0.25">
      <c r="A27" s="3" t="s">
        <v>153</v>
      </c>
      <c r="B27" s="4" t="s">
        <v>206</v>
      </c>
      <c r="C27" s="5">
        <v>32179081874</v>
      </c>
      <c r="D27" s="11" t="s">
        <v>207</v>
      </c>
      <c r="E27" s="23"/>
      <c r="F27" s="8">
        <v>136.05000000000001</v>
      </c>
      <c r="G27" s="9" t="s">
        <v>9</v>
      </c>
      <c r="H27" s="15">
        <v>3232</v>
      </c>
      <c r="I27" s="11" t="s">
        <v>78</v>
      </c>
    </row>
    <row r="28" spans="1:13" ht="34.5" customHeight="1" x14ac:dyDescent="0.25">
      <c r="A28" s="3" t="s">
        <v>155</v>
      </c>
      <c r="B28" s="13" t="s">
        <v>108</v>
      </c>
      <c r="C28" s="12">
        <v>64546066176</v>
      </c>
      <c r="D28" s="51" t="s">
        <v>109</v>
      </c>
      <c r="E28" s="45"/>
      <c r="F28" s="8">
        <v>144.63</v>
      </c>
      <c r="G28" s="36" t="s">
        <v>9</v>
      </c>
      <c r="H28" s="47">
        <v>3221</v>
      </c>
      <c r="I28" s="32" t="s">
        <v>14</v>
      </c>
    </row>
    <row r="29" spans="1:13" ht="34.5" customHeight="1" x14ac:dyDescent="0.25">
      <c r="A29" s="3" t="s">
        <v>177</v>
      </c>
      <c r="B29" s="13" t="s">
        <v>44</v>
      </c>
      <c r="C29" s="12" t="s">
        <v>45</v>
      </c>
      <c r="D29" s="51" t="s">
        <v>46</v>
      </c>
      <c r="E29" s="45" t="s">
        <v>47</v>
      </c>
      <c r="F29" s="8">
        <v>750</v>
      </c>
      <c r="G29" s="36" t="s">
        <v>9</v>
      </c>
      <c r="H29" s="47">
        <v>3237</v>
      </c>
      <c r="I29" s="32" t="s">
        <v>48</v>
      </c>
    </row>
    <row r="30" spans="1:13" ht="34.5" customHeight="1" x14ac:dyDescent="0.25">
      <c r="A30" s="3" t="s">
        <v>156</v>
      </c>
      <c r="B30" s="25" t="s">
        <v>49</v>
      </c>
      <c r="C30" s="12">
        <v>58852060080</v>
      </c>
      <c r="D30" s="51" t="s">
        <v>50</v>
      </c>
      <c r="E30" s="45"/>
      <c r="F30" s="8">
        <v>89.56</v>
      </c>
      <c r="G30" s="36" t="s">
        <v>9</v>
      </c>
      <c r="H30" s="45">
        <v>3234</v>
      </c>
      <c r="I30" s="45" t="s">
        <v>51</v>
      </c>
    </row>
    <row r="31" spans="1:13" ht="34.5" customHeight="1" x14ac:dyDescent="0.25">
      <c r="A31" s="3" t="s">
        <v>178</v>
      </c>
      <c r="B31" s="53" t="s">
        <v>52</v>
      </c>
      <c r="C31" s="12">
        <v>70133616033</v>
      </c>
      <c r="D31" s="51" t="s">
        <v>53</v>
      </c>
      <c r="E31" s="45"/>
      <c r="F31" s="8">
        <v>247.55</v>
      </c>
      <c r="G31" s="36" t="s">
        <v>9</v>
      </c>
      <c r="H31" s="45">
        <v>3231</v>
      </c>
      <c r="I31" s="45" t="s">
        <v>10</v>
      </c>
    </row>
    <row r="32" spans="1:13" ht="34.5" customHeight="1" x14ac:dyDescent="0.25">
      <c r="A32" s="3" t="s">
        <v>179</v>
      </c>
      <c r="B32" s="4" t="s">
        <v>54</v>
      </c>
      <c r="C32" s="5">
        <v>92963223473</v>
      </c>
      <c r="D32" s="11" t="s">
        <v>55</v>
      </c>
      <c r="E32" s="7"/>
      <c r="F32" s="26">
        <v>143.07</v>
      </c>
      <c r="G32" s="9" t="s">
        <v>9</v>
      </c>
      <c r="H32" s="10">
        <v>3431</v>
      </c>
      <c r="I32" s="11" t="s">
        <v>56</v>
      </c>
    </row>
    <row r="33" spans="1:14" ht="27" x14ac:dyDescent="0.25">
      <c r="A33" s="3" t="s">
        <v>180</v>
      </c>
      <c r="B33" s="4" t="s">
        <v>57</v>
      </c>
      <c r="C33" s="5">
        <v>85584865987</v>
      </c>
      <c r="D33" s="11" t="s">
        <v>58</v>
      </c>
      <c r="E33" s="7">
        <f>769.8+38.49</f>
        <v>808.29</v>
      </c>
      <c r="F33" s="8">
        <v>722</v>
      </c>
      <c r="G33" s="9" t="s">
        <v>9</v>
      </c>
      <c r="H33" s="10">
        <v>3212</v>
      </c>
      <c r="I33" s="11" t="s">
        <v>41</v>
      </c>
    </row>
    <row r="34" spans="1:14" ht="16.5" customHeight="1" thickBot="1" x14ac:dyDescent="0.3">
      <c r="F34" s="27">
        <f>SUM(F3:F33)</f>
        <v>21845.34</v>
      </c>
    </row>
    <row r="35" spans="1:14" ht="63.75" customHeight="1" thickBot="1" x14ac:dyDescent="0.3">
      <c r="A35" s="69" t="s">
        <v>198</v>
      </c>
      <c r="B35" s="70"/>
      <c r="C35" s="70"/>
      <c r="D35" s="70"/>
      <c r="E35" s="70"/>
      <c r="F35" s="70"/>
      <c r="G35" s="70"/>
      <c r="H35" s="70"/>
      <c r="I35" s="71"/>
      <c r="N35" s="21"/>
    </row>
    <row r="36" spans="1:14" ht="63.75" thickBot="1" x14ac:dyDescent="0.3">
      <c r="A36" s="28"/>
      <c r="B36" s="29" t="s">
        <v>0</v>
      </c>
      <c r="C36" s="29" t="s">
        <v>1</v>
      </c>
      <c r="D36" s="29" t="s">
        <v>2</v>
      </c>
      <c r="E36" s="29"/>
      <c r="F36" s="29" t="s">
        <v>3</v>
      </c>
      <c r="G36" s="29" t="s">
        <v>4</v>
      </c>
      <c r="H36" s="73" t="s">
        <v>5</v>
      </c>
      <c r="I36" s="74"/>
      <c r="N36" s="21"/>
    </row>
    <row r="37" spans="1:14" x14ac:dyDescent="0.25">
      <c r="A37" s="3" t="s">
        <v>6</v>
      </c>
      <c r="B37" s="4" t="s">
        <v>64</v>
      </c>
      <c r="C37" s="47"/>
      <c r="D37" s="6"/>
      <c r="E37" s="7"/>
      <c r="F37" s="8"/>
      <c r="G37" s="9"/>
      <c r="H37" s="47"/>
      <c r="I37" s="32"/>
    </row>
    <row r="38" spans="1:14" x14ac:dyDescent="0.25">
      <c r="F38" s="27"/>
    </row>
    <row r="41" spans="1:14" x14ac:dyDescent="0.25">
      <c r="F41" s="27"/>
    </row>
  </sheetData>
  <mergeCells count="4">
    <mergeCell ref="A1:I1"/>
    <mergeCell ref="H2:I2"/>
    <mergeCell ref="A35:I35"/>
    <mergeCell ref="H36:I36"/>
  </mergeCells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81F9-8A7A-4D07-8BF9-D99065031A7F}">
  <dimension ref="A1:N40"/>
  <sheetViews>
    <sheetView zoomScaleNormal="100" workbookViewId="0">
      <selection activeCell="B10" sqref="B10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189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32" t="s">
        <v>13</v>
      </c>
      <c r="E3" s="40"/>
      <c r="F3" s="8">
        <f>SUM(182.2+168)</f>
        <v>350.2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192</v>
      </c>
      <c r="C4" s="39">
        <v>19972711060</v>
      </c>
      <c r="D4" s="32" t="s">
        <v>193</v>
      </c>
      <c r="E4" s="40"/>
      <c r="F4" s="8">
        <v>470.5</v>
      </c>
      <c r="G4" s="36" t="s">
        <v>9</v>
      </c>
      <c r="H4" s="52">
        <v>3224</v>
      </c>
      <c r="I4" s="30" t="s">
        <v>75</v>
      </c>
    </row>
    <row r="5" spans="1:13" ht="34.5" customHeight="1" x14ac:dyDescent="0.25">
      <c r="A5" s="3" t="s">
        <v>15</v>
      </c>
      <c r="B5" s="38" t="s">
        <v>136</v>
      </c>
      <c r="C5" s="39" t="s">
        <v>137</v>
      </c>
      <c r="D5" s="32" t="s">
        <v>138</v>
      </c>
      <c r="E5" s="40"/>
      <c r="F5" s="8">
        <v>305.25</v>
      </c>
      <c r="G5" s="9" t="s">
        <v>9</v>
      </c>
      <c r="H5" s="31">
        <v>3251</v>
      </c>
      <c r="I5" s="30" t="s">
        <v>158</v>
      </c>
    </row>
    <row r="6" spans="1:13" ht="34.5" customHeight="1" x14ac:dyDescent="0.25">
      <c r="A6" s="3" t="s">
        <v>16</v>
      </c>
      <c r="B6" s="38" t="s">
        <v>83</v>
      </c>
      <c r="C6" s="39" t="s">
        <v>84</v>
      </c>
      <c r="D6" s="32" t="s">
        <v>85</v>
      </c>
      <c r="E6" s="40"/>
      <c r="F6" s="8">
        <f>SUM(1602.5+1590)</f>
        <v>3192.5</v>
      </c>
      <c r="G6" s="9" t="s">
        <v>9</v>
      </c>
      <c r="H6" s="31">
        <v>3251</v>
      </c>
      <c r="I6" s="30" t="s">
        <v>158</v>
      </c>
    </row>
    <row r="7" spans="1:13" ht="34.5" customHeight="1" x14ac:dyDescent="0.25">
      <c r="A7" s="3" t="s">
        <v>17</v>
      </c>
      <c r="B7" s="4" t="s">
        <v>21</v>
      </c>
      <c r="C7" s="5">
        <v>57845277445</v>
      </c>
      <c r="D7" s="11" t="s">
        <v>22</v>
      </c>
      <c r="E7" s="7"/>
      <c r="F7" s="8">
        <v>262.5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30" t="s">
        <v>125</v>
      </c>
      <c r="E8" s="19"/>
      <c r="F8" s="16">
        <v>57</v>
      </c>
      <c r="G8" s="9" t="s">
        <v>9</v>
      </c>
      <c r="H8" s="10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3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119</v>
      </c>
      <c r="C10" s="18"/>
      <c r="D10" s="30"/>
      <c r="E10" s="19"/>
      <c r="F10" s="16" t="s">
        <v>196</v>
      </c>
      <c r="G10" s="9" t="s">
        <v>9</v>
      </c>
      <c r="H10" s="47">
        <v>3295</v>
      </c>
      <c r="I10" s="32" t="s">
        <v>191</v>
      </c>
    </row>
    <row r="11" spans="1:13" ht="34.5" customHeight="1" x14ac:dyDescent="0.25">
      <c r="A11" s="3" t="s">
        <v>24</v>
      </c>
      <c r="B11" s="17" t="s">
        <v>33</v>
      </c>
      <c r="C11" s="18">
        <v>85821130368</v>
      </c>
      <c r="D11" s="30" t="s">
        <v>34</v>
      </c>
      <c r="E11" s="19"/>
      <c r="F11" s="16">
        <v>2.83</v>
      </c>
      <c r="G11" s="9" t="s">
        <v>9</v>
      </c>
      <c r="H11" s="10">
        <v>3239</v>
      </c>
      <c r="I11" s="11" t="s">
        <v>35</v>
      </c>
    </row>
    <row r="12" spans="1:13" ht="34.5" customHeight="1" x14ac:dyDescent="0.25">
      <c r="A12" s="3" t="s">
        <v>25</v>
      </c>
      <c r="B12" s="17" t="s">
        <v>183</v>
      </c>
      <c r="C12" s="18">
        <v>29774887626</v>
      </c>
      <c r="D12" s="30" t="s">
        <v>184</v>
      </c>
      <c r="E12" s="19"/>
      <c r="F12" s="16">
        <v>368.75</v>
      </c>
      <c r="G12" s="9" t="s">
        <v>9</v>
      </c>
      <c r="H12" s="10">
        <v>3232</v>
      </c>
      <c r="I12" s="11" t="s">
        <v>78</v>
      </c>
    </row>
    <row r="13" spans="1:13" ht="34.5" customHeight="1" x14ac:dyDescent="0.25">
      <c r="A13" s="3" t="s">
        <v>26</v>
      </c>
      <c r="B13" s="17" t="s">
        <v>142</v>
      </c>
      <c r="C13" s="18">
        <v>25627314080</v>
      </c>
      <c r="D13" s="30" t="s">
        <v>143</v>
      </c>
      <c r="E13" s="19"/>
      <c r="F13" s="16">
        <v>162.5</v>
      </c>
      <c r="G13" s="9" t="s">
        <v>9</v>
      </c>
      <c r="H13" s="10">
        <v>3238</v>
      </c>
      <c r="I13" s="11" t="s">
        <v>112</v>
      </c>
    </row>
    <row r="14" spans="1:13" ht="34.5" customHeight="1" x14ac:dyDescent="0.25">
      <c r="A14" s="3" t="s">
        <v>27</v>
      </c>
      <c r="B14" s="17" t="s">
        <v>39</v>
      </c>
      <c r="C14" s="18">
        <v>80572192786</v>
      </c>
      <c r="D14" s="30" t="s">
        <v>40</v>
      </c>
      <c r="E14" s="19"/>
      <c r="F14" s="16">
        <v>206.04</v>
      </c>
      <c r="G14" s="9" t="s">
        <v>9</v>
      </c>
      <c r="H14" s="10">
        <v>3212</v>
      </c>
      <c r="I14" s="11" t="s">
        <v>41</v>
      </c>
    </row>
    <row r="15" spans="1:13" ht="34.5" customHeight="1" x14ac:dyDescent="0.25">
      <c r="A15" s="3" t="s">
        <v>31</v>
      </c>
      <c r="B15" s="4" t="s">
        <v>36</v>
      </c>
      <c r="C15" s="5">
        <v>68419124305</v>
      </c>
      <c r="D15" s="11" t="s">
        <v>37</v>
      </c>
      <c r="E15" s="7"/>
      <c r="F15" s="8">
        <v>31.86</v>
      </c>
      <c r="G15" s="9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68</v>
      </c>
      <c r="C16" s="18">
        <v>84397956623</v>
      </c>
      <c r="D16" s="30" t="s">
        <v>69</v>
      </c>
      <c r="E16" s="19"/>
      <c r="F16" s="8">
        <v>3123.24</v>
      </c>
      <c r="G16" s="9" t="s">
        <v>9</v>
      </c>
      <c r="H16" s="22">
        <v>3223</v>
      </c>
      <c r="I16" s="11" t="s">
        <v>70</v>
      </c>
      <c r="M16" s="21"/>
    </row>
    <row r="17" spans="1:13" ht="34.5" customHeight="1" x14ac:dyDescent="0.25">
      <c r="A17" s="3" t="s">
        <v>98</v>
      </c>
      <c r="B17" s="33" t="s">
        <v>68</v>
      </c>
      <c r="C17" s="34">
        <v>84397956623</v>
      </c>
      <c r="D17" s="50" t="s">
        <v>69</v>
      </c>
      <c r="E17" s="35"/>
      <c r="F17" s="42">
        <v>5525.16</v>
      </c>
      <c r="G17" s="36" t="s">
        <v>9</v>
      </c>
      <c r="H17" s="31">
        <v>3235</v>
      </c>
      <c r="I17" s="30" t="s">
        <v>107</v>
      </c>
      <c r="M17" s="21"/>
    </row>
    <row r="18" spans="1:13" ht="34.5" customHeight="1" x14ac:dyDescent="0.25">
      <c r="A18" s="3" t="s">
        <v>99</v>
      </c>
      <c r="B18" s="33" t="s">
        <v>144</v>
      </c>
      <c r="C18" s="34">
        <v>68195665956</v>
      </c>
      <c r="D18" s="50" t="s">
        <v>145</v>
      </c>
      <c r="E18" s="35"/>
      <c r="F18" s="42">
        <v>1133.75</v>
      </c>
      <c r="G18" s="36" t="s">
        <v>9</v>
      </c>
      <c r="H18" s="31">
        <v>3238</v>
      </c>
      <c r="I18" s="30" t="s">
        <v>112</v>
      </c>
      <c r="M18" s="21"/>
    </row>
    <row r="19" spans="1:13" ht="34.5" customHeight="1" x14ac:dyDescent="0.25">
      <c r="A19" s="3" t="s">
        <v>100</v>
      </c>
      <c r="B19" s="17" t="s">
        <v>76</v>
      </c>
      <c r="C19" s="18">
        <v>3254435180</v>
      </c>
      <c r="D19" s="30" t="s">
        <v>77</v>
      </c>
      <c r="E19" s="19"/>
      <c r="F19" s="16">
        <v>39.83</v>
      </c>
      <c r="G19" s="9" t="s">
        <v>9</v>
      </c>
      <c r="H19" s="22">
        <v>3232</v>
      </c>
      <c r="I19" s="30" t="s">
        <v>78</v>
      </c>
      <c r="M19" s="21"/>
    </row>
    <row r="20" spans="1:13" ht="34.5" customHeight="1" x14ac:dyDescent="0.25">
      <c r="A20" s="3" t="s">
        <v>101</v>
      </c>
      <c r="B20" s="17" t="s">
        <v>127</v>
      </c>
      <c r="C20" s="18">
        <v>50467974870</v>
      </c>
      <c r="D20" s="30" t="s">
        <v>128</v>
      </c>
      <c r="E20" s="23">
        <v>637.9799999999999</v>
      </c>
      <c r="F20" s="16">
        <f>SUM(92.88+90)</f>
        <v>182.88</v>
      </c>
      <c r="G20" s="9" t="s">
        <v>9</v>
      </c>
      <c r="H20" s="22">
        <v>3221</v>
      </c>
      <c r="I20" s="30" t="s">
        <v>14</v>
      </c>
      <c r="M20" s="21"/>
    </row>
    <row r="21" spans="1:13" ht="34.5" customHeight="1" x14ac:dyDescent="0.25">
      <c r="A21" s="3" t="s">
        <v>102</v>
      </c>
      <c r="B21" s="17" t="s">
        <v>110</v>
      </c>
      <c r="C21" s="18">
        <v>93224926556</v>
      </c>
      <c r="D21" s="30" t="s">
        <v>111</v>
      </c>
      <c r="E21" s="23"/>
      <c r="F21" s="16">
        <v>75</v>
      </c>
      <c r="G21" s="9" t="s">
        <v>9</v>
      </c>
      <c r="H21" s="22">
        <v>3238</v>
      </c>
      <c r="I21" s="30" t="s">
        <v>112</v>
      </c>
      <c r="M21" s="21"/>
    </row>
    <row r="22" spans="1:13" ht="34.5" customHeight="1" x14ac:dyDescent="0.25">
      <c r="A22" s="3" t="s">
        <v>103</v>
      </c>
      <c r="B22" s="17" t="s">
        <v>148</v>
      </c>
      <c r="C22" s="18" t="s">
        <v>149</v>
      </c>
      <c r="D22" s="30" t="s">
        <v>150</v>
      </c>
      <c r="E22" s="23"/>
      <c r="F22" s="16">
        <v>88.58</v>
      </c>
      <c r="G22" s="9" t="s">
        <v>9</v>
      </c>
      <c r="H22" s="13">
        <v>4221</v>
      </c>
      <c r="I22" s="11" t="s">
        <v>151</v>
      </c>
      <c r="M22" s="21"/>
    </row>
    <row r="23" spans="1:13" ht="34.5" customHeight="1" x14ac:dyDescent="0.25">
      <c r="A23" s="3" t="s">
        <v>104</v>
      </c>
      <c r="B23" s="17" t="s">
        <v>148</v>
      </c>
      <c r="C23" s="18" t="s">
        <v>149</v>
      </c>
      <c r="D23" s="30" t="s">
        <v>150</v>
      </c>
      <c r="E23" s="23"/>
      <c r="F23" s="16">
        <v>351.56</v>
      </c>
      <c r="G23" s="9" t="s">
        <v>9</v>
      </c>
      <c r="H23" s="22">
        <v>4123</v>
      </c>
      <c r="I23" s="30" t="s">
        <v>154</v>
      </c>
      <c r="M23" s="21"/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30" t="s">
        <v>150</v>
      </c>
      <c r="E24" s="23"/>
      <c r="F24" s="16">
        <f>SUM(1841.53+796.34+375)</f>
        <v>3012.87</v>
      </c>
      <c r="G24" s="9" t="s">
        <v>9</v>
      </c>
      <c r="H24" s="22">
        <v>3238</v>
      </c>
      <c r="I24" s="30" t="s">
        <v>112</v>
      </c>
      <c r="M24" s="21"/>
    </row>
    <row r="25" spans="1:13" ht="34.5" customHeight="1" x14ac:dyDescent="0.25">
      <c r="A25" s="3" t="s">
        <v>106</v>
      </c>
      <c r="B25" s="4" t="s">
        <v>73</v>
      </c>
      <c r="C25" s="5">
        <v>69540268192</v>
      </c>
      <c r="D25" s="11" t="s">
        <v>74</v>
      </c>
      <c r="E25" s="23"/>
      <c r="F25" s="8">
        <v>92.5</v>
      </c>
      <c r="G25" s="9" t="s">
        <v>9</v>
      </c>
      <c r="H25" s="15">
        <v>3224</v>
      </c>
      <c r="I25" s="11" t="s">
        <v>75</v>
      </c>
    </row>
    <row r="26" spans="1:13" ht="34.5" customHeight="1" x14ac:dyDescent="0.25">
      <c r="A26" s="3" t="s">
        <v>152</v>
      </c>
      <c r="B26" s="46" t="s">
        <v>108</v>
      </c>
      <c r="C26" s="12">
        <v>64546066176</v>
      </c>
      <c r="D26" s="51" t="s">
        <v>109</v>
      </c>
      <c r="E26" s="45"/>
      <c r="F26" s="8">
        <f>SUM(185.46+20.48)</f>
        <v>205.94</v>
      </c>
      <c r="G26" s="36" t="s">
        <v>9</v>
      </c>
      <c r="H26" s="47">
        <v>3221</v>
      </c>
      <c r="I26" s="32" t="s">
        <v>14</v>
      </c>
    </row>
    <row r="27" spans="1:13" ht="34.5" customHeight="1" x14ac:dyDescent="0.25">
      <c r="A27" s="3" t="s">
        <v>153</v>
      </c>
      <c r="B27" s="46" t="s">
        <v>44</v>
      </c>
      <c r="C27" s="12" t="s">
        <v>45</v>
      </c>
      <c r="D27" s="51" t="s">
        <v>46</v>
      </c>
      <c r="E27" s="45" t="s">
        <v>47</v>
      </c>
      <c r="F27" s="8">
        <v>750</v>
      </c>
      <c r="G27" s="36" t="s">
        <v>9</v>
      </c>
      <c r="H27" s="47">
        <v>3237</v>
      </c>
      <c r="I27" s="32" t="s">
        <v>48</v>
      </c>
    </row>
    <row r="28" spans="1:13" ht="34.5" customHeight="1" x14ac:dyDescent="0.25">
      <c r="A28" s="3" t="s">
        <v>155</v>
      </c>
      <c r="B28" s="43" t="s">
        <v>49</v>
      </c>
      <c r="C28" s="12">
        <v>58852060080</v>
      </c>
      <c r="D28" s="51" t="s">
        <v>50</v>
      </c>
      <c r="E28" s="45"/>
      <c r="F28" s="8">
        <v>104.81</v>
      </c>
      <c r="G28" s="36" t="s">
        <v>9</v>
      </c>
      <c r="H28" s="45">
        <v>3234</v>
      </c>
      <c r="I28" s="45" t="s">
        <v>51</v>
      </c>
    </row>
    <row r="29" spans="1:13" ht="34.5" customHeight="1" x14ac:dyDescent="0.25">
      <c r="A29" s="3" t="s">
        <v>177</v>
      </c>
      <c r="B29" s="43" t="s">
        <v>52</v>
      </c>
      <c r="C29" s="12">
        <v>70133616033</v>
      </c>
      <c r="D29" s="51" t="s">
        <v>53</v>
      </c>
      <c r="E29" s="45"/>
      <c r="F29" s="8">
        <f>SUM(136.4+111.15)</f>
        <v>247.55</v>
      </c>
      <c r="G29" s="36" t="s">
        <v>9</v>
      </c>
      <c r="H29" s="45">
        <v>3231</v>
      </c>
      <c r="I29" s="45" t="s">
        <v>10</v>
      </c>
    </row>
    <row r="30" spans="1:13" ht="34.5" customHeight="1" x14ac:dyDescent="0.25">
      <c r="A30" s="3" t="s">
        <v>156</v>
      </c>
      <c r="B30" s="43" t="s">
        <v>194</v>
      </c>
      <c r="C30" s="12">
        <v>57895109921</v>
      </c>
      <c r="D30" s="51" t="s">
        <v>195</v>
      </c>
      <c r="E30" s="45"/>
      <c r="F30" s="8">
        <v>689.5</v>
      </c>
      <c r="G30" s="36" t="s">
        <v>9</v>
      </c>
      <c r="H30" s="45">
        <v>3232</v>
      </c>
      <c r="I30" s="45" t="s">
        <v>78</v>
      </c>
    </row>
    <row r="31" spans="1:13" ht="34.5" customHeight="1" x14ac:dyDescent="0.25">
      <c r="A31" s="3" t="s">
        <v>178</v>
      </c>
      <c r="B31" s="4" t="s">
        <v>54</v>
      </c>
      <c r="C31" s="5">
        <v>92963223473</v>
      </c>
      <c r="D31" s="11" t="s">
        <v>55</v>
      </c>
      <c r="E31" s="7"/>
      <c r="F31" s="26">
        <v>151.08000000000001</v>
      </c>
      <c r="G31" s="9" t="s">
        <v>9</v>
      </c>
      <c r="H31" s="10">
        <v>3431</v>
      </c>
      <c r="I31" s="11" t="s">
        <v>56</v>
      </c>
    </row>
    <row r="32" spans="1:13" ht="27" x14ac:dyDescent="0.25">
      <c r="A32" s="3" t="s">
        <v>179</v>
      </c>
      <c r="B32" s="4" t="s">
        <v>57</v>
      </c>
      <c r="C32" s="5">
        <v>85584865987</v>
      </c>
      <c r="D32" s="11" t="s">
        <v>58</v>
      </c>
      <c r="E32" s="7">
        <f>769.8+38.49</f>
        <v>808.29</v>
      </c>
      <c r="F32" s="8">
        <v>798.98</v>
      </c>
      <c r="G32" s="9" t="s">
        <v>9</v>
      </c>
      <c r="H32" s="10">
        <v>3212</v>
      </c>
      <c r="I32" s="11" t="s">
        <v>41</v>
      </c>
    </row>
    <row r="33" spans="1:14" ht="16.5" customHeight="1" thickBot="1" x14ac:dyDescent="0.3">
      <c r="F33" s="27">
        <f>SUM(F3:F32)</f>
        <v>22393.659999999996</v>
      </c>
    </row>
    <row r="34" spans="1:14" ht="63.75" customHeight="1" thickBot="1" x14ac:dyDescent="0.3">
      <c r="A34" s="69" t="s">
        <v>190</v>
      </c>
      <c r="B34" s="70"/>
      <c r="C34" s="70"/>
      <c r="D34" s="70"/>
      <c r="E34" s="70"/>
      <c r="F34" s="70"/>
      <c r="G34" s="70"/>
      <c r="H34" s="70"/>
      <c r="I34" s="71"/>
      <c r="N34" s="21"/>
    </row>
    <row r="35" spans="1:14" ht="63.75" thickBot="1" x14ac:dyDescent="0.3">
      <c r="A35" s="28"/>
      <c r="B35" s="29" t="s">
        <v>0</v>
      </c>
      <c r="C35" s="29" t="s">
        <v>1</v>
      </c>
      <c r="D35" s="29" t="s">
        <v>2</v>
      </c>
      <c r="E35" s="29"/>
      <c r="F35" s="29" t="s">
        <v>3</v>
      </c>
      <c r="G35" s="29" t="s">
        <v>4</v>
      </c>
      <c r="H35" s="73" t="s">
        <v>5</v>
      </c>
      <c r="I35" s="74"/>
      <c r="N35" s="21"/>
    </row>
    <row r="36" spans="1:14" x14ac:dyDescent="0.25">
      <c r="A36" s="3" t="s">
        <v>6</v>
      </c>
      <c r="B36" s="4" t="s">
        <v>64</v>
      </c>
      <c r="C36" s="47"/>
      <c r="D36" s="6"/>
      <c r="E36" s="7"/>
      <c r="F36" s="8"/>
      <c r="G36" s="9"/>
      <c r="H36" s="47"/>
      <c r="I36" s="32"/>
    </row>
    <row r="37" spans="1:14" x14ac:dyDescent="0.25">
      <c r="F37" s="27"/>
    </row>
    <row r="40" spans="1:14" x14ac:dyDescent="0.25">
      <c r="F40" s="27"/>
    </row>
  </sheetData>
  <mergeCells count="4">
    <mergeCell ref="A1:I1"/>
    <mergeCell ref="H2:I2"/>
    <mergeCell ref="A34:I34"/>
    <mergeCell ref="H35:I35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4943-F303-48D5-92D7-D4A94B376FC6}">
  <dimension ref="A1:N41"/>
  <sheetViews>
    <sheetView zoomScaleNormal="100" workbookViewId="0">
      <selection activeCell="A20" sqref="A20:XFD20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187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136</v>
      </c>
      <c r="C4" s="39" t="s">
        <v>137</v>
      </c>
      <c r="D4" s="40" t="s">
        <v>138</v>
      </c>
      <c r="E4" s="40"/>
      <c r="F4" s="8">
        <f>SUM(542.16+220.56)</f>
        <v>762.72</v>
      </c>
      <c r="G4" s="9" t="s">
        <v>9</v>
      </c>
      <c r="H4" s="31">
        <v>3251</v>
      </c>
      <c r="I4" s="30" t="s">
        <v>158</v>
      </c>
    </row>
    <row r="5" spans="1:13" ht="34.5" customHeight="1" x14ac:dyDescent="0.25">
      <c r="A5" s="3" t="s">
        <v>15</v>
      </c>
      <c r="B5" s="38" t="s">
        <v>83</v>
      </c>
      <c r="C5" s="39" t="s">
        <v>84</v>
      </c>
      <c r="D5" s="40" t="s">
        <v>85</v>
      </c>
      <c r="E5" s="40"/>
      <c r="F5" s="8">
        <f>SUM(2070+1602.5+400)</f>
        <v>4072.5</v>
      </c>
      <c r="G5" s="9" t="s">
        <v>9</v>
      </c>
      <c r="H5" s="31">
        <v>3251</v>
      </c>
      <c r="I5" s="30" t="s">
        <v>158</v>
      </c>
    </row>
    <row r="6" spans="1:13" ht="34.5" customHeight="1" x14ac:dyDescent="0.25">
      <c r="A6" s="3" t="s">
        <v>16</v>
      </c>
      <c r="B6" s="4" t="s">
        <v>21</v>
      </c>
      <c r="C6" s="5">
        <v>57845277445</v>
      </c>
      <c r="D6" s="6" t="s">
        <v>22</v>
      </c>
      <c r="E6" s="7"/>
      <c r="F6" s="8">
        <v>306.25</v>
      </c>
      <c r="G6" s="9" t="s">
        <v>9</v>
      </c>
      <c r="H6" s="10">
        <v>1231</v>
      </c>
      <c r="I6" s="11" t="s">
        <v>23</v>
      </c>
    </row>
    <row r="7" spans="1:13" ht="34.5" customHeight="1" x14ac:dyDescent="0.25">
      <c r="A7" s="3" t="s">
        <v>17</v>
      </c>
      <c r="B7" s="17" t="s">
        <v>124</v>
      </c>
      <c r="C7" s="18">
        <v>13970735570</v>
      </c>
      <c r="D7" s="20" t="s">
        <v>125</v>
      </c>
      <c r="E7" s="19"/>
      <c r="F7" s="16">
        <v>64.38</v>
      </c>
      <c r="G7" s="9" t="s">
        <v>9</v>
      </c>
      <c r="H7" s="10">
        <v>3224</v>
      </c>
      <c r="I7" s="11" t="s">
        <v>75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20" t="s">
        <v>125</v>
      </c>
      <c r="E8" s="19"/>
      <c r="F8" s="16">
        <f>SUM(327.5+192+189.1)</f>
        <v>708.6</v>
      </c>
      <c r="G8" s="9" t="s">
        <v>9</v>
      </c>
      <c r="H8" s="10">
        <v>3232</v>
      </c>
      <c r="I8" s="11" t="s">
        <v>78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2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33</v>
      </c>
      <c r="C10" s="18">
        <v>85821130368</v>
      </c>
      <c r="D10" s="20" t="s">
        <v>34</v>
      </c>
      <c r="E10" s="19"/>
      <c r="F10" s="16">
        <f>SUM(64.7+2.83)</f>
        <v>67.53</v>
      </c>
      <c r="G10" s="9" t="s">
        <v>9</v>
      </c>
      <c r="H10" s="10">
        <v>3239</v>
      </c>
      <c r="I10" s="11" t="s">
        <v>35</v>
      </c>
    </row>
    <row r="11" spans="1:13" ht="34.5" customHeight="1" x14ac:dyDescent="0.25">
      <c r="A11" s="3" t="s">
        <v>24</v>
      </c>
      <c r="B11" s="17" t="s">
        <v>142</v>
      </c>
      <c r="C11" s="18">
        <v>25627314080</v>
      </c>
      <c r="D11" s="20" t="s">
        <v>143</v>
      </c>
      <c r="E11" s="19"/>
      <c r="F11" s="16">
        <v>162.5</v>
      </c>
      <c r="G11" s="9" t="s">
        <v>9</v>
      </c>
      <c r="H11" s="10">
        <v>3238</v>
      </c>
      <c r="I11" s="11" t="s">
        <v>112</v>
      </c>
    </row>
    <row r="12" spans="1:13" ht="34.5" customHeight="1" x14ac:dyDescent="0.25">
      <c r="A12" s="3" t="s">
        <v>25</v>
      </c>
      <c r="B12" s="17" t="s">
        <v>39</v>
      </c>
      <c r="C12" s="18">
        <v>80572192786</v>
      </c>
      <c r="D12" s="20" t="s">
        <v>40</v>
      </c>
      <c r="E12" s="19"/>
      <c r="F12" s="16">
        <v>206.04</v>
      </c>
      <c r="G12" s="9" t="s">
        <v>9</v>
      </c>
      <c r="H12" s="10">
        <v>3212</v>
      </c>
      <c r="I12" s="11" t="s">
        <v>41</v>
      </c>
    </row>
    <row r="13" spans="1:13" ht="34.5" customHeight="1" x14ac:dyDescent="0.25">
      <c r="A13" s="3" t="s">
        <v>26</v>
      </c>
      <c r="B13" s="4" t="s">
        <v>36</v>
      </c>
      <c r="C13" s="5">
        <v>68419124305</v>
      </c>
      <c r="D13" s="6" t="s">
        <v>37</v>
      </c>
      <c r="E13" s="7"/>
      <c r="F13" s="8">
        <v>31.86</v>
      </c>
      <c r="G13" s="9" t="s">
        <v>9</v>
      </c>
      <c r="H13" s="10">
        <v>3234</v>
      </c>
      <c r="I13" s="11" t="s">
        <v>38</v>
      </c>
      <c r="M13" s="21"/>
    </row>
    <row r="14" spans="1:13" ht="34.5" customHeight="1" x14ac:dyDescent="0.25">
      <c r="A14" s="3" t="s">
        <v>27</v>
      </c>
      <c r="B14" s="17" t="s">
        <v>68</v>
      </c>
      <c r="C14" s="18">
        <v>84397956623</v>
      </c>
      <c r="D14" s="20" t="s">
        <v>69</v>
      </c>
      <c r="E14" s="19"/>
      <c r="F14" s="8">
        <f>SUM(1433.26+503.14)</f>
        <v>1936.4</v>
      </c>
      <c r="G14" s="9" t="s">
        <v>9</v>
      </c>
      <c r="H14" s="22">
        <v>3223</v>
      </c>
      <c r="I14" s="11" t="s">
        <v>70</v>
      </c>
      <c r="M14" s="21"/>
    </row>
    <row r="15" spans="1:13" ht="34.5" customHeight="1" x14ac:dyDescent="0.25">
      <c r="A15" s="3" t="s">
        <v>31</v>
      </c>
      <c r="B15" s="33" t="s">
        <v>68</v>
      </c>
      <c r="C15" s="34">
        <v>84397956623</v>
      </c>
      <c r="D15" s="41" t="s">
        <v>69</v>
      </c>
      <c r="E15" s="35"/>
      <c r="F15" s="42">
        <v>5525.16</v>
      </c>
      <c r="G15" s="36" t="s">
        <v>9</v>
      </c>
      <c r="H15" s="31">
        <v>3235</v>
      </c>
      <c r="I15" s="30" t="s">
        <v>107</v>
      </c>
      <c r="M15" s="21"/>
    </row>
    <row r="16" spans="1:13" ht="34.5" customHeight="1" x14ac:dyDescent="0.25">
      <c r="A16" s="3" t="s">
        <v>32</v>
      </c>
      <c r="B16" s="33" t="s">
        <v>68</v>
      </c>
      <c r="C16" s="34">
        <v>84397956623</v>
      </c>
      <c r="D16" s="41" t="s">
        <v>69</v>
      </c>
      <c r="E16" s="35"/>
      <c r="F16" s="42">
        <f>SUM(16.79+11.85+162.54+11.85)</f>
        <v>203.03</v>
      </c>
      <c r="G16" s="36" t="s">
        <v>9</v>
      </c>
      <c r="H16" s="31">
        <v>3232</v>
      </c>
      <c r="I16" s="30" t="s">
        <v>78</v>
      </c>
      <c r="M16" s="21"/>
    </row>
    <row r="17" spans="1:13" ht="34.5" customHeight="1" x14ac:dyDescent="0.25">
      <c r="A17" s="3" t="s">
        <v>98</v>
      </c>
      <c r="B17" s="33" t="s">
        <v>68</v>
      </c>
      <c r="C17" s="34">
        <v>84397956623</v>
      </c>
      <c r="D17" s="41" t="s">
        <v>69</v>
      </c>
      <c r="E17" s="35"/>
      <c r="F17" s="42">
        <f>SUM(812.58+840.46+722.11)</f>
        <v>2375.15</v>
      </c>
      <c r="G17" s="36" t="s">
        <v>9</v>
      </c>
      <c r="H17" s="31">
        <v>3234</v>
      </c>
      <c r="I17" s="30" t="s">
        <v>38</v>
      </c>
      <c r="M17" s="21"/>
    </row>
    <row r="18" spans="1:13" ht="34.5" customHeight="1" x14ac:dyDescent="0.25">
      <c r="A18" s="3" t="s">
        <v>99</v>
      </c>
      <c r="B18" s="33" t="s">
        <v>79</v>
      </c>
      <c r="C18" s="34">
        <v>36754161329</v>
      </c>
      <c r="D18" s="41" t="s">
        <v>80</v>
      </c>
      <c r="E18" s="35"/>
      <c r="F18" s="42">
        <v>15</v>
      </c>
      <c r="G18" s="36" t="s">
        <v>9</v>
      </c>
      <c r="H18" s="31">
        <v>3251</v>
      </c>
      <c r="I18" s="30" t="s">
        <v>158</v>
      </c>
      <c r="M18" s="21"/>
    </row>
    <row r="19" spans="1:13" ht="34.5" customHeight="1" x14ac:dyDescent="0.25">
      <c r="A19" s="3" t="s">
        <v>100</v>
      </c>
      <c r="B19" s="33" t="s">
        <v>144</v>
      </c>
      <c r="C19" s="34">
        <v>68195665956</v>
      </c>
      <c r="D19" s="41" t="s">
        <v>145</v>
      </c>
      <c r="E19" s="35"/>
      <c r="F19" s="42">
        <v>1133.75</v>
      </c>
      <c r="G19" s="36" t="s">
        <v>9</v>
      </c>
      <c r="H19" s="31">
        <v>3238</v>
      </c>
      <c r="I19" s="30" t="s">
        <v>112</v>
      </c>
      <c r="M19" s="21"/>
    </row>
    <row r="20" spans="1:13" ht="34.5" customHeight="1" x14ac:dyDescent="0.25">
      <c r="A20" s="3" t="s">
        <v>101</v>
      </c>
      <c r="B20" s="33" t="s">
        <v>86</v>
      </c>
      <c r="C20" s="34">
        <v>45816750516</v>
      </c>
      <c r="D20" s="41" t="s">
        <v>87</v>
      </c>
      <c r="E20" s="35"/>
      <c r="F20" s="42">
        <v>693.48</v>
      </c>
      <c r="G20" s="36" t="s">
        <v>9</v>
      </c>
      <c r="H20" s="31">
        <v>3251</v>
      </c>
      <c r="I20" s="30" t="s">
        <v>158</v>
      </c>
      <c r="M20" s="21"/>
    </row>
    <row r="21" spans="1:13" ht="34.5" customHeight="1" x14ac:dyDescent="0.25">
      <c r="A21" s="3" t="s">
        <v>102</v>
      </c>
      <c r="B21" s="17" t="s">
        <v>76</v>
      </c>
      <c r="C21" s="18">
        <v>3254435180</v>
      </c>
      <c r="D21" s="20" t="s">
        <v>77</v>
      </c>
      <c r="E21" s="19"/>
      <c r="F21" s="16">
        <v>39.83</v>
      </c>
      <c r="G21" s="9" t="s">
        <v>9</v>
      </c>
      <c r="H21" s="22">
        <v>3232</v>
      </c>
      <c r="I21" s="30" t="s">
        <v>78</v>
      </c>
      <c r="M21" s="21"/>
    </row>
    <row r="22" spans="1:13" ht="34.5" customHeight="1" x14ac:dyDescent="0.25">
      <c r="A22" s="3" t="s">
        <v>103</v>
      </c>
      <c r="B22" s="17" t="s">
        <v>110</v>
      </c>
      <c r="C22" s="18">
        <v>93224926556</v>
      </c>
      <c r="D22" s="20" t="s">
        <v>111</v>
      </c>
      <c r="E22" s="23"/>
      <c r="F22" s="16">
        <v>75</v>
      </c>
      <c r="G22" s="9" t="s">
        <v>9</v>
      </c>
      <c r="H22" s="22">
        <v>3238</v>
      </c>
      <c r="I22" s="30" t="s">
        <v>112</v>
      </c>
      <c r="M22" s="21"/>
    </row>
    <row r="23" spans="1:13" ht="34.5" customHeight="1" x14ac:dyDescent="0.25">
      <c r="A23" s="3" t="s">
        <v>104</v>
      </c>
      <c r="B23" s="17" t="s">
        <v>148</v>
      </c>
      <c r="C23" s="18" t="s">
        <v>149</v>
      </c>
      <c r="D23" s="20" t="s">
        <v>150</v>
      </c>
      <c r="E23" s="23"/>
      <c r="F23" s="16">
        <v>57</v>
      </c>
      <c r="G23" s="9" t="s">
        <v>9</v>
      </c>
      <c r="H23" s="13">
        <v>4221</v>
      </c>
      <c r="I23" s="11" t="s">
        <v>151</v>
      </c>
      <c r="M23" s="21"/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20" t="s">
        <v>150</v>
      </c>
      <c r="E24" s="23"/>
      <c r="F24" s="16">
        <v>351.56</v>
      </c>
      <c r="G24" s="9" t="s">
        <v>9</v>
      </c>
      <c r="H24" s="22">
        <v>4123</v>
      </c>
      <c r="I24" s="30" t="s">
        <v>154</v>
      </c>
      <c r="M24" s="21"/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20" t="s">
        <v>150</v>
      </c>
      <c r="E25" s="23"/>
      <c r="F25" s="16">
        <f>SUM(1841.53+796.34+375)</f>
        <v>3012.87</v>
      </c>
      <c r="G25" s="9" t="s">
        <v>9</v>
      </c>
      <c r="H25" s="22">
        <v>3238</v>
      </c>
      <c r="I25" s="30" t="s">
        <v>112</v>
      </c>
      <c r="M25" s="21"/>
    </row>
    <row r="26" spans="1:13" ht="34.5" customHeight="1" x14ac:dyDescent="0.25">
      <c r="A26" s="3" t="s">
        <v>152</v>
      </c>
      <c r="B26" s="4" t="s">
        <v>42</v>
      </c>
      <c r="C26" s="5">
        <v>94818858923</v>
      </c>
      <c r="D26" s="7" t="s">
        <v>43</v>
      </c>
      <c r="E26" s="23"/>
      <c r="F26" s="8">
        <f>SUM(163.09+29+8.75+3.2+162.49+13.15+4.48+62.48)</f>
        <v>446.64</v>
      </c>
      <c r="G26" s="9" t="s">
        <v>9</v>
      </c>
      <c r="H26" s="15">
        <v>3251</v>
      </c>
      <c r="I26" s="11" t="s">
        <v>63</v>
      </c>
    </row>
    <row r="27" spans="1:13" ht="34.5" customHeight="1" x14ac:dyDescent="0.25">
      <c r="A27" s="3" t="s">
        <v>153</v>
      </c>
      <c r="B27" s="46" t="s">
        <v>108</v>
      </c>
      <c r="C27" s="12">
        <v>64546066176</v>
      </c>
      <c r="D27" s="49" t="s">
        <v>109</v>
      </c>
      <c r="E27" s="45"/>
      <c r="F27" s="8">
        <v>120</v>
      </c>
      <c r="G27" s="36" t="s">
        <v>9</v>
      </c>
      <c r="H27" s="47">
        <v>3221</v>
      </c>
      <c r="I27" s="32" t="s">
        <v>14</v>
      </c>
    </row>
    <row r="28" spans="1:13" ht="34.5" customHeight="1" x14ac:dyDescent="0.25">
      <c r="A28" s="3" t="s">
        <v>155</v>
      </c>
      <c r="B28" s="46" t="s">
        <v>90</v>
      </c>
      <c r="C28" s="12">
        <v>20993636287</v>
      </c>
      <c r="D28" s="49" t="s">
        <v>91</v>
      </c>
      <c r="E28" s="45"/>
      <c r="F28" s="8">
        <v>40</v>
      </c>
      <c r="G28" s="36" t="s">
        <v>9</v>
      </c>
      <c r="H28" s="47">
        <v>3239</v>
      </c>
      <c r="I28" s="32" t="s">
        <v>92</v>
      </c>
    </row>
    <row r="29" spans="1:13" ht="34.5" customHeight="1" x14ac:dyDescent="0.25">
      <c r="A29" s="3" t="s">
        <v>177</v>
      </c>
      <c r="B29" s="43" t="s">
        <v>49</v>
      </c>
      <c r="C29" s="12">
        <v>58852060080</v>
      </c>
      <c r="D29" s="44" t="s">
        <v>50</v>
      </c>
      <c r="E29" s="45"/>
      <c r="F29" s="8">
        <v>85.81</v>
      </c>
      <c r="G29" s="36" t="s">
        <v>9</v>
      </c>
      <c r="H29" s="45">
        <v>3234</v>
      </c>
      <c r="I29" s="45" t="s">
        <v>51</v>
      </c>
    </row>
    <row r="30" spans="1:13" ht="34.5" customHeight="1" x14ac:dyDescent="0.25">
      <c r="A30" s="3" t="s">
        <v>156</v>
      </c>
      <c r="B30" s="43" t="s">
        <v>52</v>
      </c>
      <c r="C30" s="12">
        <v>70133616033</v>
      </c>
      <c r="D30" s="44" t="s">
        <v>53</v>
      </c>
      <c r="E30" s="45"/>
      <c r="F30" s="8">
        <f>SUM(136.4+111.15)</f>
        <v>247.55</v>
      </c>
      <c r="G30" s="36" t="s">
        <v>9</v>
      </c>
      <c r="H30" s="45">
        <v>3231</v>
      </c>
      <c r="I30" s="45" t="s">
        <v>10</v>
      </c>
    </row>
    <row r="31" spans="1:13" ht="34.5" customHeight="1" x14ac:dyDescent="0.25">
      <c r="A31" s="3" t="s">
        <v>178</v>
      </c>
      <c r="B31" s="4" t="s">
        <v>54</v>
      </c>
      <c r="C31" s="5">
        <v>92963223473</v>
      </c>
      <c r="D31" s="6" t="s">
        <v>55</v>
      </c>
      <c r="E31" s="7"/>
      <c r="F31" s="26">
        <v>149.13999999999999</v>
      </c>
      <c r="G31" s="9" t="s">
        <v>9</v>
      </c>
      <c r="H31" s="10">
        <v>3431</v>
      </c>
      <c r="I31" s="11" t="s">
        <v>56</v>
      </c>
    </row>
    <row r="32" spans="1:13" ht="27" x14ac:dyDescent="0.25">
      <c r="A32" s="3" t="s">
        <v>179</v>
      </c>
      <c r="B32" s="4" t="s">
        <v>57</v>
      </c>
      <c r="C32" s="5">
        <v>85584865987</v>
      </c>
      <c r="D32" s="6" t="s">
        <v>58</v>
      </c>
      <c r="E32" s="7">
        <f>769.8+38.49</f>
        <v>808.29</v>
      </c>
      <c r="F32" s="8">
        <v>760.49</v>
      </c>
      <c r="G32" s="9" t="s">
        <v>9</v>
      </c>
      <c r="H32" s="10">
        <v>3212</v>
      </c>
      <c r="I32" s="11" t="s">
        <v>41</v>
      </c>
    </row>
    <row r="33" spans="1:14" ht="16.5" customHeight="1" thickBot="1" x14ac:dyDescent="0.3">
      <c r="F33" s="27">
        <f>SUM(F3:F32)</f>
        <v>24433.740000000005</v>
      </c>
    </row>
    <row r="34" spans="1:14" ht="63.75" customHeight="1" thickBot="1" x14ac:dyDescent="0.3">
      <c r="A34" s="69" t="s">
        <v>188</v>
      </c>
      <c r="B34" s="70"/>
      <c r="C34" s="70"/>
      <c r="D34" s="70"/>
      <c r="E34" s="70"/>
      <c r="F34" s="70"/>
      <c r="G34" s="70"/>
      <c r="H34" s="70"/>
      <c r="I34" s="71"/>
      <c r="N34" s="21"/>
    </row>
    <row r="35" spans="1:14" ht="63.75" thickBot="1" x14ac:dyDescent="0.3">
      <c r="A35" s="28"/>
      <c r="B35" s="29" t="s">
        <v>0</v>
      </c>
      <c r="C35" s="29" t="s">
        <v>1</v>
      </c>
      <c r="D35" s="29" t="s">
        <v>2</v>
      </c>
      <c r="E35" s="29"/>
      <c r="F35" s="29" t="s">
        <v>3</v>
      </c>
      <c r="G35" s="29" t="s">
        <v>4</v>
      </c>
      <c r="H35" s="73" t="s">
        <v>5</v>
      </c>
      <c r="I35" s="74"/>
      <c r="N35" s="21"/>
    </row>
    <row r="36" spans="1:14" x14ac:dyDescent="0.25">
      <c r="A36" s="3" t="s">
        <v>6</v>
      </c>
      <c r="B36" s="4" t="s">
        <v>64</v>
      </c>
      <c r="C36" s="47"/>
      <c r="D36" s="6"/>
      <c r="E36" s="7"/>
      <c r="F36" s="8"/>
      <c r="G36" s="9"/>
      <c r="H36" s="47"/>
      <c r="I36" s="32"/>
    </row>
    <row r="37" spans="1:14" x14ac:dyDescent="0.25">
      <c r="F37" s="27"/>
    </row>
    <row r="38" spans="1:14" x14ac:dyDescent="0.25">
      <c r="F38" s="27"/>
    </row>
    <row r="41" spans="1:14" x14ac:dyDescent="0.25">
      <c r="F41" s="27"/>
    </row>
  </sheetData>
  <mergeCells count="4">
    <mergeCell ref="A1:I1"/>
    <mergeCell ref="H2:I2"/>
    <mergeCell ref="A34:I34"/>
    <mergeCell ref="H35:I35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40AE-9CED-49BF-B73D-1F993FE6F716}">
  <dimension ref="A1:N52"/>
  <sheetViews>
    <sheetView topLeftCell="A6" zoomScaleNormal="100" workbookViewId="0">
      <selection activeCell="C51" sqref="C5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186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157.5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88</v>
      </c>
      <c r="C4" s="39">
        <v>93613785608</v>
      </c>
      <c r="D4" s="40" t="s">
        <v>89</v>
      </c>
      <c r="E4" s="40"/>
      <c r="F4" s="8">
        <v>657.95</v>
      </c>
      <c r="G4" s="36" t="s">
        <v>9</v>
      </c>
      <c r="H4" s="31">
        <v>3251</v>
      </c>
      <c r="I4" s="30" t="s">
        <v>158</v>
      </c>
    </row>
    <row r="5" spans="1:13" ht="34.5" customHeight="1" x14ac:dyDescent="0.25">
      <c r="A5" s="3" t="s">
        <v>15</v>
      </c>
      <c r="B5" s="38" t="s">
        <v>171</v>
      </c>
      <c r="C5" s="39">
        <v>1128738275</v>
      </c>
      <c r="D5" s="40" t="s">
        <v>172</v>
      </c>
      <c r="E5" s="40"/>
      <c r="F5" s="8">
        <v>1750</v>
      </c>
      <c r="G5" s="36" t="s">
        <v>9</v>
      </c>
      <c r="H5" s="15">
        <v>3232</v>
      </c>
      <c r="I5" s="11" t="s">
        <v>78</v>
      </c>
    </row>
    <row r="6" spans="1:13" ht="34.5" customHeight="1" x14ac:dyDescent="0.25">
      <c r="A6" s="3" t="s">
        <v>16</v>
      </c>
      <c r="B6" s="38" t="s">
        <v>136</v>
      </c>
      <c r="C6" s="39" t="s">
        <v>137</v>
      </c>
      <c r="D6" s="40" t="s">
        <v>138</v>
      </c>
      <c r="E6" s="40"/>
      <c r="F6" s="8">
        <f>SUM(134.19+79.99)</f>
        <v>214.18</v>
      </c>
      <c r="G6" s="9" t="s">
        <v>9</v>
      </c>
      <c r="H6" s="31">
        <v>3251</v>
      </c>
      <c r="I6" s="30" t="s">
        <v>158</v>
      </c>
    </row>
    <row r="7" spans="1:13" ht="34.5" customHeight="1" x14ac:dyDescent="0.25">
      <c r="A7" s="3" t="s">
        <v>17</v>
      </c>
      <c r="B7" s="38" t="s">
        <v>83</v>
      </c>
      <c r="C7" s="39" t="s">
        <v>84</v>
      </c>
      <c r="D7" s="40" t="s">
        <v>85</v>
      </c>
      <c r="E7" s="40"/>
      <c r="F7" s="8">
        <v>1590</v>
      </c>
      <c r="G7" s="9" t="s">
        <v>9</v>
      </c>
      <c r="H7" s="31">
        <v>3251</v>
      </c>
      <c r="I7" s="30" t="s">
        <v>158</v>
      </c>
    </row>
    <row r="8" spans="1:13" ht="34.5" customHeight="1" x14ac:dyDescent="0.25">
      <c r="A8" s="3" t="s">
        <v>18</v>
      </c>
      <c r="B8" s="4" t="s">
        <v>21</v>
      </c>
      <c r="C8" s="5">
        <v>57845277445</v>
      </c>
      <c r="D8" s="6" t="s">
        <v>22</v>
      </c>
      <c r="E8" s="7"/>
      <c r="F8" s="8">
        <v>306.25</v>
      </c>
      <c r="G8" s="9" t="s">
        <v>9</v>
      </c>
      <c r="H8" s="10">
        <v>1231</v>
      </c>
      <c r="I8" s="11" t="s">
        <v>23</v>
      </c>
    </row>
    <row r="9" spans="1:13" ht="34.5" customHeight="1" x14ac:dyDescent="0.25">
      <c r="A9" s="3" t="s">
        <v>19</v>
      </c>
      <c r="B9" s="17" t="s">
        <v>124</v>
      </c>
      <c r="C9" s="18">
        <v>13970735570</v>
      </c>
      <c r="D9" s="20" t="s">
        <v>125</v>
      </c>
      <c r="E9" s="19"/>
      <c r="F9" s="16">
        <v>519.38</v>
      </c>
      <c r="G9" s="9" t="s">
        <v>9</v>
      </c>
      <c r="H9" s="10">
        <v>3224</v>
      </c>
      <c r="I9" s="11" t="s">
        <v>75</v>
      </c>
    </row>
    <row r="10" spans="1:13" ht="34.5" customHeight="1" x14ac:dyDescent="0.25">
      <c r="A10" s="3" t="s">
        <v>20</v>
      </c>
      <c r="B10" s="17" t="s">
        <v>124</v>
      </c>
      <c r="C10" s="18">
        <v>13970735570</v>
      </c>
      <c r="D10" s="20" t="s">
        <v>125</v>
      </c>
      <c r="E10" s="19"/>
      <c r="F10" s="16">
        <f>SUM(185.85+182.3)</f>
        <v>368.15</v>
      </c>
      <c r="G10" s="9" t="s">
        <v>9</v>
      </c>
      <c r="H10" s="10">
        <v>3232</v>
      </c>
      <c r="I10" s="11" t="s">
        <v>78</v>
      </c>
    </row>
    <row r="11" spans="1:13" ht="34.5" customHeight="1" x14ac:dyDescent="0.25">
      <c r="A11" s="3" t="s">
        <v>24</v>
      </c>
      <c r="B11" s="17" t="s">
        <v>28</v>
      </c>
      <c r="C11" s="18">
        <v>22694857747</v>
      </c>
      <c r="D11" s="20" t="s">
        <v>29</v>
      </c>
      <c r="E11" s="19"/>
      <c r="F11" s="16">
        <v>410.5</v>
      </c>
      <c r="G11" s="9" t="s">
        <v>9</v>
      </c>
      <c r="H11" s="10">
        <v>3292</v>
      </c>
      <c r="I11" s="11" t="s">
        <v>30</v>
      </c>
    </row>
    <row r="12" spans="1:13" ht="34.5" customHeight="1" x14ac:dyDescent="0.25">
      <c r="A12" s="3" t="s">
        <v>25</v>
      </c>
      <c r="B12" s="17" t="s">
        <v>33</v>
      </c>
      <c r="C12" s="18">
        <v>85821130368</v>
      </c>
      <c r="D12" s="20" t="s">
        <v>34</v>
      </c>
      <c r="E12" s="19"/>
      <c r="F12" s="16">
        <v>2.83</v>
      </c>
      <c r="G12" s="9" t="s">
        <v>9</v>
      </c>
      <c r="H12" s="10">
        <v>3239</v>
      </c>
      <c r="I12" s="11" t="s">
        <v>35</v>
      </c>
    </row>
    <row r="13" spans="1:13" ht="34.5" customHeight="1" x14ac:dyDescent="0.25">
      <c r="A13" s="3" t="s">
        <v>26</v>
      </c>
      <c r="B13" s="17" t="s">
        <v>183</v>
      </c>
      <c r="C13" s="18">
        <v>29774887626</v>
      </c>
      <c r="D13" s="20" t="s">
        <v>184</v>
      </c>
      <c r="E13" s="19"/>
      <c r="F13" s="16">
        <v>2480</v>
      </c>
      <c r="G13" s="9" t="s">
        <v>9</v>
      </c>
      <c r="H13" s="10">
        <v>3232</v>
      </c>
      <c r="I13" s="11" t="s">
        <v>78</v>
      </c>
    </row>
    <row r="14" spans="1:13" ht="34.5" customHeight="1" x14ac:dyDescent="0.25">
      <c r="A14" s="3" t="s">
        <v>27</v>
      </c>
      <c r="B14" s="17" t="s">
        <v>142</v>
      </c>
      <c r="C14" s="18">
        <v>25627314080</v>
      </c>
      <c r="D14" s="20" t="s">
        <v>143</v>
      </c>
      <c r="E14" s="19"/>
      <c r="F14" s="16">
        <f>SUM(162.5+162.5)</f>
        <v>325</v>
      </c>
      <c r="G14" s="9" t="s">
        <v>9</v>
      </c>
      <c r="H14" s="10">
        <v>3238</v>
      </c>
      <c r="I14" s="11" t="s">
        <v>112</v>
      </c>
    </row>
    <row r="15" spans="1:13" ht="34.5" customHeight="1" x14ac:dyDescent="0.25">
      <c r="A15" s="3" t="s">
        <v>31</v>
      </c>
      <c r="B15" s="17" t="s">
        <v>39</v>
      </c>
      <c r="C15" s="18">
        <v>80572192786</v>
      </c>
      <c r="D15" s="20" t="s">
        <v>40</v>
      </c>
      <c r="E15" s="19"/>
      <c r="F15" s="16">
        <v>206.04</v>
      </c>
      <c r="G15" s="9" t="s">
        <v>9</v>
      </c>
      <c r="H15" s="10">
        <v>3212</v>
      </c>
      <c r="I15" s="11" t="s">
        <v>41</v>
      </c>
    </row>
    <row r="16" spans="1:13" ht="34.5" customHeight="1" x14ac:dyDescent="0.25">
      <c r="A16" s="3" t="s">
        <v>32</v>
      </c>
      <c r="B16" s="4" t="s">
        <v>36</v>
      </c>
      <c r="C16" s="5">
        <v>68419124305</v>
      </c>
      <c r="D16" s="6" t="s">
        <v>37</v>
      </c>
      <c r="E16" s="7"/>
      <c r="F16" s="8">
        <v>31.86</v>
      </c>
      <c r="G16" s="9" t="s">
        <v>9</v>
      </c>
      <c r="H16" s="10">
        <v>3234</v>
      </c>
      <c r="I16" s="11" t="s">
        <v>38</v>
      </c>
      <c r="M16" s="21"/>
    </row>
    <row r="17" spans="1:13" ht="34.5" customHeight="1" x14ac:dyDescent="0.25">
      <c r="A17" s="3" t="s">
        <v>98</v>
      </c>
      <c r="B17" s="17" t="s">
        <v>68</v>
      </c>
      <c r="C17" s="18">
        <v>84397956623</v>
      </c>
      <c r="D17" s="20" t="s">
        <v>69</v>
      </c>
      <c r="E17" s="19"/>
      <c r="F17" s="8">
        <f>SUM(774.44+756.09)</f>
        <v>1530.5300000000002</v>
      </c>
      <c r="G17" s="9" t="s">
        <v>9</v>
      </c>
      <c r="H17" s="10">
        <v>3234</v>
      </c>
      <c r="I17" s="11" t="s">
        <v>38</v>
      </c>
      <c r="M17" s="21"/>
    </row>
    <row r="18" spans="1:13" ht="34.5" customHeight="1" x14ac:dyDescent="0.25">
      <c r="A18" s="3" t="s">
        <v>99</v>
      </c>
      <c r="B18" s="17" t="s">
        <v>68</v>
      </c>
      <c r="C18" s="18">
        <v>84397956623</v>
      </c>
      <c r="D18" s="20" t="s">
        <v>69</v>
      </c>
      <c r="E18" s="19"/>
      <c r="F18" s="8">
        <v>1361.65</v>
      </c>
      <c r="G18" s="9" t="s">
        <v>9</v>
      </c>
      <c r="H18" s="22">
        <v>3223</v>
      </c>
      <c r="I18" s="11" t="s">
        <v>70</v>
      </c>
      <c r="M18" s="21"/>
    </row>
    <row r="19" spans="1:13" ht="34.5" customHeight="1" x14ac:dyDescent="0.25">
      <c r="A19" s="3" t="s">
        <v>100</v>
      </c>
      <c r="B19" s="33" t="s">
        <v>68</v>
      </c>
      <c r="C19" s="34">
        <v>84397956623</v>
      </c>
      <c r="D19" s="41" t="s">
        <v>69</v>
      </c>
      <c r="E19" s="35"/>
      <c r="F19" s="42">
        <v>5525.16</v>
      </c>
      <c r="G19" s="36" t="s">
        <v>9</v>
      </c>
      <c r="H19" s="31">
        <v>3235</v>
      </c>
      <c r="I19" s="30" t="s">
        <v>107</v>
      </c>
      <c r="M19" s="21"/>
    </row>
    <row r="20" spans="1:13" ht="34.5" customHeight="1" x14ac:dyDescent="0.25">
      <c r="A20" s="3" t="s">
        <v>101</v>
      </c>
      <c r="B20" s="33" t="s">
        <v>68</v>
      </c>
      <c r="C20" s="34">
        <v>84397956623</v>
      </c>
      <c r="D20" s="41" t="s">
        <v>69</v>
      </c>
      <c r="E20" s="35"/>
      <c r="F20" s="42">
        <f>SUM(29.29+16.79)</f>
        <v>46.08</v>
      </c>
      <c r="G20" s="36" t="s">
        <v>9</v>
      </c>
      <c r="H20" s="31">
        <v>3232</v>
      </c>
      <c r="I20" s="30" t="s">
        <v>78</v>
      </c>
      <c r="M20" s="21"/>
    </row>
    <row r="21" spans="1:13" ht="34.5" customHeight="1" x14ac:dyDescent="0.25">
      <c r="A21" s="3" t="s">
        <v>102</v>
      </c>
      <c r="B21" s="33" t="s">
        <v>68</v>
      </c>
      <c r="C21" s="34">
        <v>84397956623</v>
      </c>
      <c r="D21" s="41" t="s">
        <v>69</v>
      </c>
      <c r="E21" s="35"/>
      <c r="F21" s="42">
        <v>154.22999999999999</v>
      </c>
      <c r="G21" s="36" t="s">
        <v>9</v>
      </c>
      <c r="H21" s="31">
        <v>3234</v>
      </c>
      <c r="I21" s="30" t="s">
        <v>38</v>
      </c>
      <c r="M21" s="21"/>
    </row>
    <row r="22" spans="1:13" ht="34.5" customHeight="1" x14ac:dyDescent="0.25">
      <c r="A22" s="3" t="s">
        <v>103</v>
      </c>
      <c r="B22" s="33" t="s">
        <v>79</v>
      </c>
      <c r="C22" s="34">
        <v>36754161329</v>
      </c>
      <c r="D22" s="41" t="s">
        <v>80</v>
      </c>
      <c r="E22" s="35"/>
      <c r="F22" s="42">
        <v>209.75</v>
      </c>
      <c r="G22" s="36" t="s">
        <v>9</v>
      </c>
      <c r="H22" s="31">
        <v>3251</v>
      </c>
      <c r="I22" s="30" t="s">
        <v>158</v>
      </c>
      <c r="M22" s="21"/>
    </row>
    <row r="23" spans="1:13" ht="34.5" customHeight="1" x14ac:dyDescent="0.25">
      <c r="A23" s="3" t="s">
        <v>104</v>
      </c>
      <c r="B23" s="33" t="s">
        <v>144</v>
      </c>
      <c r="C23" s="34">
        <v>68195665956</v>
      </c>
      <c r="D23" s="41" t="s">
        <v>145</v>
      </c>
      <c r="E23" s="35"/>
      <c r="F23" s="42">
        <v>1133.75</v>
      </c>
      <c r="G23" s="36" t="s">
        <v>9</v>
      </c>
      <c r="H23" s="31">
        <v>3238</v>
      </c>
      <c r="I23" s="30" t="s">
        <v>112</v>
      </c>
      <c r="M23" s="21"/>
    </row>
    <row r="24" spans="1:13" ht="34.5" customHeight="1" x14ac:dyDescent="0.25">
      <c r="A24" s="3" t="s">
        <v>105</v>
      </c>
      <c r="B24" s="33" t="s">
        <v>86</v>
      </c>
      <c r="C24" s="34">
        <v>45816750516</v>
      </c>
      <c r="D24" s="41" t="s">
        <v>87</v>
      </c>
      <c r="E24" s="35"/>
      <c r="F24" s="42">
        <f>SUM(307.5+693.48)</f>
        <v>1000.98</v>
      </c>
      <c r="G24" s="36" t="s">
        <v>9</v>
      </c>
      <c r="H24" s="31">
        <v>3251</v>
      </c>
      <c r="I24" s="30" t="s">
        <v>158</v>
      </c>
      <c r="M24" s="21"/>
    </row>
    <row r="25" spans="1:13" ht="34.5" customHeight="1" x14ac:dyDescent="0.25">
      <c r="A25" s="3" t="s">
        <v>106</v>
      </c>
      <c r="B25" s="17" t="s">
        <v>76</v>
      </c>
      <c r="C25" s="18">
        <v>3254435180</v>
      </c>
      <c r="D25" s="20" t="s">
        <v>77</v>
      </c>
      <c r="E25" s="19"/>
      <c r="F25" s="16">
        <v>39.83</v>
      </c>
      <c r="G25" s="9" t="s">
        <v>9</v>
      </c>
      <c r="H25" s="22">
        <v>3232</v>
      </c>
      <c r="I25" s="30" t="s">
        <v>78</v>
      </c>
      <c r="M25" s="21"/>
    </row>
    <row r="26" spans="1:13" ht="34.5" customHeight="1" x14ac:dyDescent="0.25">
      <c r="A26" s="3" t="s">
        <v>152</v>
      </c>
      <c r="B26" s="17" t="s">
        <v>110</v>
      </c>
      <c r="C26" s="18">
        <v>93224926556</v>
      </c>
      <c r="D26" s="20" t="s">
        <v>111</v>
      </c>
      <c r="E26" s="23"/>
      <c r="F26" s="16">
        <f>SUM(75+75)</f>
        <v>150</v>
      </c>
      <c r="G26" s="9" t="s">
        <v>9</v>
      </c>
      <c r="H26" s="22">
        <v>3238</v>
      </c>
      <c r="I26" s="30" t="s">
        <v>112</v>
      </c>
      <c r="M26" s="21"/>
    </row>
    <row r="27" spans="1:13" ht="34.5" customHeight="1" x14ac:dyDescent="0.25">
      <c r="A27" s="3" t="s">
        <v>153</v>
      </c>
      <c r="B27" s="33" t="s">
        <v>131</v>
      </c>
      <c r="C27" s="34" t="s">
        <v>132</v>
      </c>
      <c r="D27" s="35" t="s">
        <v>133</v>
      </c>
      <c r="E27" s="37"/>
      <c r="F27" s="16">
        <v>142.86000000000001</v>
      </c>
      <c r="G27" s="36" t="s">
        <v>9</v>
      </c>
      <c r="H27" s="15">
        <v>3251</v>
      </c>
      <c r="I27" s="11" t="s">
        <v>63</v>
      </c>
      <c r="M27" s="21"/>
    </row>
    <row r="28" spans="1:13" ht="34.5" customHeight="1" x14ac:dyDescent="0.25">
      <c r="A28" s="3" t="s">
        <v>155</v>
      </c>
      <c r="B28" s="17" t="s">
        <v>127</v>
      </c>
      <c r="C28" s="18">
        <v>50467974870</v>
      </c>
      <c r="D28" s="20" t="s">
        <v>128</v>
      </c>
      <c r="E28" s="23">
        <v>637.9799999999999</v>
      </c>
      <c r="F28" s="16">
        <v>194.5</v>
      </c>
      <c r="G28" s="9" t="s">
        <v>9</v>
      </c>
      <c r="H28" s="22">
        <v>3221</v>
      </c>
      <c r="I28" s="30" t="s">
        <v>14</v>
      </c>
      <c r="M28" s="21"/>
    </row>
    <row r="29" spans="1:13" ht="34.5" customHeight="1" x14ac:dyDescent="0.25">
      <c r="A29" s="3" t="s">
        <v>177</v>
      </c>
      <c r="B29" s="17" t="s">
        <v>73</v>
      </c>
      <c r="C29" s="18">
        <v>69540268192</v>
      </c>
      <c r="D29" s="20" t="s">
        <v>74</v>
      </c>
      <c r="E29" s="23"/>
      <c r="F29" s="16">
        <f>SUM(375+46.25)</f>
        <v>421.25</v>
      </c>
      <c r="G29" s="9" t="s">
        <v>9</v>
      </c>
      <c r="H29" s="22">
        <v>3224</v>
      </c>
      <c r="I29" s="30" t="s">
        <v>75</v>
      </c>
      <c r="M29" s="21"/>
    </row>
    <row r="30" spans="1:13" ht="34.5" customHeight="1" x14ac:dyDescent="0.25">
      <c r="A30" s="3" t="s">
        <v>156</v>
      </c>
      <c r="B30" s="17" t="s">
        <v>148</v>
      </c>
      <c r="C30" s="18" t="s">
        <v>149</v>
      </c>
      <c r="D30" s="20" t="s">
        <v>150</v>
      </c>
      <c r="E30" s="23"/>
      <c r="F30" s="16">
        <v>52.64</v>
      </c>
      <c r="G30" s="9" t="s">
        <v>9</v>
      </c>
      <c r="H30" s="13">
        <v>4221</v>
      </c>
      <c r="I30" s="11" t="s">
        <v>151</v>
      </c>
      <c r="M30" s="21"/>
    </row>
    <row r="31" spans="1:13" ht="34.5" customHeight="1" x14ac:dyDescent="0.25">
      <c r="A31" s="3" t="s">
        <v>178</v>
      </c>
      <c r="B31" s="17" t="s">
        <v>148</v>
      </c>
      <c r="C31" s="18" t="s">
        <v>149</v>
      </c>
      <c r="D31" s="20" t="s">
        <v>150</v>
      </c>
      <c r="E31" s="23"/>
      <c r="F31" s="16">
        <f>SUM(351.56+351.56)</f>
        <v>703.12</v>
      </c>
      <c r="G31" s="9" t="s">
        <v>9</v>
      </c>
      <c r="H31" s="22">
        <v>4123</v>
      </c>
      <c r="I31" s="30" t="s">
        <v>154</v>
      </c>
      <c r="M31" s="21"/>
    </row>
    <row r="32" spans="1:13" ht="34.5" customHeight="1" x14ac:dyDescent="0.25">
      <c r="A32" s="3" t="s">
        <v>179</v>
      </c>
      <c r="B32" s="17" t="s">
        <v>148</v>
      </c>
      <c r="C32" s="18" t="s">
        <v>149</v>
      </c>
      <c r="D32" s="20" t="s">
        <v>150</v>
      </c>
      <c r="E32" s="23"/>
      <c r="F32" s="16">
        <f>SUM(1841.53+796.34+375+375+796.34+1841.53)</f>
        <v>6025.74</v>
      </c>
      <c r="G32" s="9" t="s">
        <v>9</v>
      </c>
      <c r="H32" s="22">
        <v>3238</v>
      </c>
      <c r="I32" s="30" t="s">
        <v>112</v>
      </c>
      <c r="M32" s="21"/>
    </row>
    <row r="33" spans="1:14" ht="34.5" customHeight="1" x14ac:dyDescent="0.25">
      <c r="A33" s="3" t="s">
        <v>180</v>
      </c>
      <c r="B33" s="4" t="s">
        <v>42</v>
      </c>
      <c r="C33" s="5">
        <v>94818858923</v>
      </c>
      <c r="D33" s="7" t="s">
        <v>43</v>
      </c>
      <c r="E33" s="23"/>
      <c r="F33" s="8">
        <f>SUM(627.38+178.84+192.93)</f>
        <v>999.15000000000009</v>
      </c>
      <c r="G33" s="9" t="s">
        <v>9</v>
      </c>
      <c r="H33" s="15">
        <v>3251</v>
      </c>
      <c r="I33" s="11" t="s">
        <v>63</v>
      </c>
    </row>
    <row r="34" spans="1:14" ht="34.5" customHeight="1" x14ac:dyDescent="0.25">
      <c r="A34" s="3" t="s">
        <v>157</v>
      </c>
      <c r="B34" s="4" t="s">
        <v>129</v>
      </c>
      <c r="C34" s="5">
        <v>87488264639</v>
      </c>
      <c r="D34" s="7" t="s">
        <v>130</v>
      </c>
      <c r="E34" s="23"/>
      <c r="F34" s="8">
        <v>52.5</v>
      </c>
      <c r="G34" s="9" t="s">
        <v>9</v>
      </c>
      <c r="H34" s="15">
        <v>3224</v>
      </c>
      <c r="I34" s="11" t="s">
        <v>75</v>
      </c>
    </row>
    <row r="35" spans="1:14" ht="34.5" customHeight="1" x14ac:dyDescent="0.25">
      <c r="A35" s="3" t="s">
        <v>181</v>
      </c>
      <c r="B35" s="46" t="s">
        <v>108</v>
      </c>
      <c r="C35" s="12">
        <v>64546066176</v>
      </c>
      <c r="D35" s="49" t="s">
        <v>109</v>
      </c>
      <c r="E35" s="45"/>
      <c r="F35" s="8">
        <v>160.61000000000001</v>
      </c>
      <c r="G35" s="36" t="s">
        <v>9</v>
      </c>
      <c r="H35" s="47">
        <v>3221</v>
      </c>
      <c r="I35" s="32" t="s">
        <v>14</v>
      </c>
    </row>
    <row r="36" spans="1:14" ht="34.5" customHeight="1" x14ac:dyDescent="0.25">
      <c r="A36" s="3" t="s">
        <v>159</v>
      </c>
      <c r="B36" s="4" t="s">
        <v>95</v>
      </c>
      <c r="C36" s="24">
        <v>87801554716</v>
      </c>
      <c r="D36" s="25" t="s">
        <v>96</v>
      </c>
      <c r="E36" s="25"/>
      <c r="F36" s="8">
        <v>62.5</v>
      </c>
      <c r="G36" s="9" t="s">
        <v>9</v>
      </c>
      <c r="H36" s="10">
        <v>3232</v>
      </c>
      <c r="I36" s="11" t="s">
        <v>78</v>
      </c>
    </row>
    <row r="37" spans="1:14" ht="34.5" customHeight="1" x14ac:dyDescent="0.25">
      <c r="A37" s="3" t="s">
        <v>160</v>
      </c>
      <c r="B37" s="4" t="s">
        <v>173</v>
      </c>
      <c r="C37" s="24">
        <v>9784531295</v>
      </c>
      <c r="D37" s="25" t="s">
        <v>174</v>
      </c>
      <c r="E37" s="25"/>
      <c r="F37" s="8">
        <v>157.63</v>
      </c>
      <c r="G37" s="9" t="s">
        <v>9</v>
      </c>
      <c r="H37" s="25">
        <v>3221</v>
      </c>
      <c r="I37" s="25" t="s">
        <v>14</v>
      </c>
    </row>
    <row r="38" spans="1:14" ht="34.5" customHeight="1" x14ac:dyDescent="0.25">
      <c r="A38" s="3" t="s">
        <v>161</v>
      </c>
      <c r="B38" s="43" t="s">
        <v>49</v>
      </c>
      <c r="C38" s="12">
        <v>58852060080</v>
      </c>
      <c r="D38" s="44" t="s">
        <v>50</v>
      </c>
      <c r="E38" s="45"/>
      <c r="F38" s="8">
        <v>127.75</v>
      </c>
      <c r="G38" s="36" t="s">
        <v>9</v>
      </c>
      <c r="H38" s="45">
        <v>3234</v>
      </c>
      <c r="I38" s="45" t="s">
        <v>51</v>
      </c>
    </row>
    <row r="39" spans="1:14" ht="34.5" customHeight="1" x14ac:dyDescent="0.25">
      <c r="A39" s="3" t="s">
        <v>162</v>
      </c>
      <c r="B39" s="43" t="s">
        <v>52</v>
      </c>
      <c r="C39" s="12">
        <v>70133616033</v>
      </c>
      <c r="D39" s="44" t="s">
        <v>53</v>
      </c>
      <c r="E39" s="45"/>
      <c r="F39" s="8">
        <f>SUM(136.4+111.15)</f>
        <v>247.55</v>
      </c>
      <c r="G39" s="36" t="s">
        <v>9</v>
      </c>
      <c r="H39" s="45">
        <v>3231</v>
      </c>
      <c r="I39" s="45" t="s">
        <v>10</v>
      </c>
    </row>
    <row r="40" spans="1:14" ht="34.5" customHeight="1" x14ac:dyDescent="0.25">
      <c r="A40" s="3" t="s">
        <v>165</v>
      </c>
      <c r="B40" s="43" t="s">
        <v>175</v>
      </c>
      <c r="C40" s="12">
        <v>97952755951</v>
      </c>
      <c r="D40" s="44" t="s">
        <v>257</v>
      </c>
      <c r="E40" s="45"/>
      <c r="F40" s="8">
        <v>1110.31</v>
      </c>
      <c r="G40" s="36" t="s">
        <v>9</v>
      </c>
      <c r="H40" s="45">
        <v>4221</v>
      </c>
      <c r="I40" s="45" t="s">
        <v>176</v>
      </c>
    </row>
    <row r="41" spans="1:14" ht="34.5" customHeight="1" x14ac:dyDescent="0.25">
      <c r="A41" s="3" t="s">
        <v>166</v>
      </c>
      <c r="B41" s="4" t="s">
        <v>54</v>
      </c>
      <c r="C41" s="5">
        <v>92963223473</v>
      </c>
      <c r="D41" s="6" t="s">
        <v>55</v>
      </c>
      <c r="E41" s="7"/>
      <c r="F41" s="26">
        <v>163.18</v>
      </c>
      <c r="G41" s="9" t="s">
        <v>9</v>
      </c>
      <c r="H41" s="10">
        <v>3431</v>
      </c>
      <c r="I41" s="11" t="s">
        <v>56</v>
      </c>
    </row>
    <row r="42" spans="1:14" ht="34.5" customHeight="1" x14ac:dyDescent="0.25">
      <c r="A42" s="3" t="s">
        <v>182</v>
      </c>
      <c r="B42" s="4" t="s">
        <v>57</v>
      </c>
      <c r="C42" s="5">
        <v>85584865987</v>
      </c>
      <c r="D42" s="6" t="s">
        <v>58</v>
      </c>
      <c r="E42" s="7">
        <f>769.8+38.49</f>
        <v>808.29</v>
      </c>
      <c r="F42" s="8">
        <v>760.49</v>
      </c>
      <c r="G42" s="9" t="s">
        <v>9</v>
      </c>
      <c r="H42" s="10">
        <v>3212</v>
      </c>
      <c r="I42" s="11" t="s">
        <v>41</v>
      </c>
    </row>
    <row r="43" spans="1:14" ht="16.5" customHeight="1" thickBot="1" x14ac:dyDescent="0.3">
      <c r="F43" s="27">
        <f>SUM(F3:F42)</f>
        <v>31553.380000000005</v>
      </c>
    </row>
    <row r="44" spans="1:14" ht="63.75" customHeight="1" thickBot="1" x14ac:dyDescent="0.3">
      <c r="A44" s="69" t="s">
        <v>185</v>
      </c>
      <c r="B44" s="70"/>
      <c r="C44" s="70"/>
      <c r="D44" s="70"/>
      <c r="E44" s="70"/>
      <c r="F44" s="70"/>
      <c r="G44" s="70"/>
      <c r="H44" s="70"/>
      <c r="I44" s="71"/>
      <c r="N44" s="21"/>
    </row>
    <row r="45" spans="1:14" ht="63.75" thickBot="1" x14ac:dyDescent="0.3">
      <c r="A45" s="28"/>
      <c r="B45" s="29" t="s">
        <v>0</v>
      </c>
      <c r="C45" s="29" t="s">
        <v>1</v>
      </c>
      <c r="D45" s="29" t="s">
        <v>2</v>
      </c>
      <c r="E45" s="29"/>
      <c r="F45" s="29" t="s">
        <v>3</v>
      </c>
      <c r="G45" s="29" t="s">
        <v>4</v>
      </c>
      <c r="H45" s="73" t="s">
        <v>5</v>
      </c>
      <c r="I45" s="74"/>
      <c r="N45" s="21"/>
    </row>
    <row r="46" spans="1:14" ht="27" x14ac:dyDescent="0.25">
      <c r="A46" s="3" t="s">
        <v>6</v>
      </c>
      <c r="B46" s="4" t="s">
        <v>167</v>
      </c>
      <c r="C46" s="47"/>
      <c r="D46" s="6"/>
      <c r="E46" s="7"/>
      <c r="F46" s="8">
        <v>79.63</v>
      </c>
      <c r="G46" s="9" t="s">
        <v>9</v>
      </c>
      <c r="H46" s="47">
        <v>3213</v>
      </c>
      <c r="I46" s="32" t="s">
        <v>168</v>
      </c>
    </row>
    <row r="47" spans="1:14" ht="27" x14ac:dyDescent="0.25">
      <c r="A47" s="3" t="s">
        <v>11</v>
      </c>
      <c r="B47" s="4" t="s">
        <v>167</v>
      </c>
      <c r="C47" s="47"/>
      <c r="D47" s="6"/>
      <c r="E47" s="7"/>
      <c r="F47" s="8">
        <v>79.63</v>
      </c>
      <c r="G47" s="9" t="s">
        <v>9</v>
      </c>
      <c r="H47" s="47">
        <v>3213</v>
      </c>
      <c r="I47" s="32" t="s">
        <v>168</v>
      </c>
    </row>
    <row r="48" spans="1:14" x14ac:dyDescent="0.25">
      <c r="F48" s="27"/>
    </row>
    <row r="49" spans="6:6" x14ac:dyDescent="0.25">
      <c r="F49" s="27"/>
    </row>
    <row r="52" spans="6:6" x14ac:dyDescent="0.25">
      <c r="F52" s="27"/>
    </row>
  </sheetData>
  <mergeCells count="4">
    <mergeCell ref="A1:I1"/>
    <mergeCell ref="H2:I2"/>
    <mergeCell ref="A44:I44"/>
    <mergeCell ref="H45:I45"/>
  </mergeCells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DDC3-5C79-491D-A777-212F5F87B829}">
  <dimension ref="A1:N46"/>
  <sheetViews>
    <sheetView topLeftCell="A23" zoomScaleNormal="100" workbookViewId="0">
      <selection activeCell="A13" sqref="A13:XFD13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169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113</v>
      </c>
      <c r="C4" s="39">
        <v>93419380452</v>
      </c>
      <c r="D4" s="40" t="s">
        <v>114</v>
      </c>
      <c r="E4" s="40"/>
      <c r="F4" s="8">
        <v>33000</v>
      </c>
      <c r="G4" s="36" t="s">
        <v>9</v>
      </c>
      <c r="H4" s="15">
        <v>3237</v>
      </c>
      <c r="I4" s="11" t="s">
        <v>48</v>
      </c>
    </row>
    <row r="5" spans="1:13" ht="34.5" customHeight="1" x14ac:dyDescent="0.25">
      <c r="A5" s="3" t="s">
        <v>15</v>
      </c>
      <c r="B5" s="38" t="s">
        <v>136</v>
      </c>
      <c r="C5" s="39" t="s">
        <v>137</v>
      </c>
      <c r="D5" s="40" t="s">
        <v>138</v>
      </c>
      <c r="E5" s="40"/>
      <c r="F5" s="8">
        <f>SUM(378.13+1359.5)</f>
        <v>1737.63</v>
      </c>
      <c r="G5" s="9" t="s">
        <v>9</v>
      </c>
      <c r="H5" s="10">
        <v>3232</v>
      </c>
      <c r="I5" s="11" t="s">
        <v>78</v>
      </c>
    </row>
    <row r="6" spans="1:13" ht="34.5" customHeight="1" x14ac:dyDescent="0.25">
      <c r="A6" s="3" t="s">
        <v>16</v>
      </c>
      <c r="B6" s="38" t="s">
        <v>83</v>
      </c>
      <c r="C6" s="39" t="s">
        <v>84</v>
      </c>
      <c r="D6" s="40" t="s">
        <v>85</v>
      </c>
      <c r="E6" s="40"/>
      <c r="F6" s="8">
        <f>SUM(1505+510+1092.5+710)</f>
        <v>3817.5</v>
      </c>
      <c r="G6" s="9" t="s">
        <v>9</v>
      </c>
      <c r="H6" s="10">
        <v>3222</v>
      </c>
      <c r="I6" s="11" t="s">
        <v>139</v>
      </c>
    </row>
    <row r="7" spans="1:13" ht="34.5" customHeight="1" x14ac:dyDescent="0.25">
      <c r="A7" s="3" t="s">
        <v>17</v>
      </c>
      <c r="B7" s="4" t="s">
        <v>21</v>
      </c>
      <c r="C7" s="5">
        <v>57845277445</v>
      </c>
      <c r="D7" s="6" t="s">
        <v>22</v>
      </c>
      <c r="E7" s="7"/>
      <c r="F7" s="8">
        <v>300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20" t="s">
        <v>125</v>
      </c>
      <c r="E8" s="19"/>
      <c r="F8" s="16">
        <v>168.99</v>
      </c>
      <c r="G8" s="9" t="s">
        <v>9</v>
      </c>
      <c r="H8" s="10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124</v>
      </c>
      <c r="C9" s="18">
        <v>13970735570</v>
      </c>
      <c r="D9" s="20" t="s">
        <v>125</v>
      </c>
      <c r="E9" s="19"/>
      <c r="F9" s="16">
        <f>SUM(174.83+370.53)</f>
        <v>545.36</v>
      </c>
      <c r="G9" s="9" t="s">
        <v>9</v>
      </c>
      <c r="H9" s="10">
        <v>3232</v>
      </c>
      <c r="I9" s="11" t="s">
        <v>78</v>
      </c>
    </row>
    <row r="10" spans="1:13" ht="34.5" customHeight="1" x14ac:dyDescent="0.25">
      <c r="A10" s="3" t="s">
        <v>20</v>
      </c>
      <c r="B10" s="17" t="s">
        <v>28</v>
      </c>
      <c r="C10" s="18">
        <v>22694857747</v>
      </c>
      <c r="D10" s="20" t="s">
        <v>29</v>
      </c>
      <c r="E10" s="19"/>
      <c r="F10" s="16">
        <v>410.5</v>
      </c>
      <c r="G10" s="9" t="s">
        <v>9</v>
      </c>
      <c r="H10" s="10">
        <v>3292</v>
      </c>
      <c r="I10" s="11" t="s">
        <v>30</v>
      </c>
    </row>
    <row r="11" spans="1:13" ht="34.5" customHeight="1" x14ac:dyDescent="0.25">
      <c r="A11" s="3" t="s">
        <v>24</v>
      </c>
      <c r="B11" s="17" t="s">
        <v>140</v>
      </c>
      <c r="C11" s="18">
        <v>52688316623</v>
      </c>
      <c r="D11" s="20" t="s">
        <v>141</v>
      </c>
      <c r="E11" s="19"/>
      <c r="F11" s="16">
        <v>307.5</v>
      </c>
      <c r="G11" s="9" t="s">
        <v>9</v>
      </c>
      <c r="H11" s="10">
        <v>3232</v>
      </c>
      <c r="I11" s="11" t="s">
        <v>78</v>
      </c>
    </row>
    <row r="12" spans="1:13" ht="34.5" customHeight="1" x14ac:dyDescent="0.25">
      <c r="A12" s="3" t="s">
        <v>25</v>
      </c>
      <c r="B12" s="17" t="s">
        <v>33</v>
      </c>
      <c r="C12" s="18">
        <v>85821130368</v>
      </c>
      <c r="D12" s="20" t="s">
        <v>34</v>
      </c>
      <c r="E12" s="19"/>
      <c r="F12" s="16">
        <v>2.83</v>
      </c>
      <c r="G12" s="9" t="s">
        <v>9</v>
      </c>
      <c r="H12" s="10">
        <v>3239</v>
      </c>
      <c r="I12" s="11" t="s">
        <v>35</v>
      </c>
    </row>
    <row r="13" spans="1:13" ht="34.5" customHeight="1" x14ac:dyDescent="0.25">
      <c r="A13" s="3" t="s">
        <v>26</v>
      </c>
      <c r="B13" s="17" t="s">
        <v>142</v>
      </c>
      <c r="C13" s="18">
        <v>25627314080</v>
      </c>
      <c r="D13" s="20" t="s">
        <v>143</v>
      </c>
      <c r="E13" s="19"/>
      <c r="F13" s="16">
        <f>SUM(162.5+162.5+162.5)</f>
        <v>487.5</v>
      </c>
      <c r="G13" s="9" t="s">
        <v>9</v>
      </c>
      <c r="H13" s="10">
        <v>3238</v>
      </c>
      <c r="I13" s="11" t="s">
        <v>112</v>
      </c>
    </row>
    <row r="14" spans="1:13" ht="34.5" customHeight="1" x14ac:dyDescent="0.25">
      <c r="A14" s="3" t="s">
        <v>27</v>
      </c>
      <c r="B14" s="17" t="s">
        <v>39</v>
      </c>
      <c r="C14" s="18">
        <v>80572192786</v>
      </c>
      <c r="D14" s="20" t="s">
        <v>40</v>
      </c>
      <c r="E14" s="19"/>
      <c r="F14" s="16">
        <f>SUM(327.21+293.54)</f>
        <v>620.75</v>
      </c>
      <c r="G14" s="9" t="s">
        <v>9</v>
      </c>
      <c r="H14" s="10">
        <v>3212</v>
      </c>
      <c r="I14" s="11" t="s">
        <v>41</v>
      </c>
    </row>
    <row r="15" spans="1:13" ht="34.5" customHeight="1" x14ac:dyDescent="0.25">
      <c r="A15" s="3" t="s">
        <v>31</v>
      </c>
      <c r="B15" s="4" t="s">
        <v>36</v>
      </c>
      <c r="C15" s="5">
        <v>68419124305</v>
      </c>
      <c r="D15" s="6" t="s">
        <v>37</v>
      </c>
      <c r="E15" s="7"/>
      <c r="F15" s="8">
        <v>31.86</v>
      </c>
      <c r="G15" s="9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68</v>
      </c>
      <c r="C16" s="18">
        <v>84397956623</v>
      </c>
      <c r="D16" s="20" t="s">
        <v>69</v>
      </c>
      <c r="E16" s="19"/>
      <c r="F16" s="8">
        <f>SUM(3307.59+1482.37+2388.15)</f>
        <v>7178.1100000000006</v>
      </c>
      <c r="G16" s="9" t="s">
        <v>9</v>
      </c>
      <c r="H16" s="22">
        <v>3223</v>
      </c>
      <c r="I16" s="11" t="s">
        <v>70</v>
      </c>
      <c r="M16" s="21"/>
    </row>
    <row r="17" spans="1:13" ht="34.5" customHeight="1" x14ac:dyDescent="0.25">
      <c r="A17" s="3" t="s">
        <v>98</v>
      </c>
      <c r="B17" s="17" t="s">
        <v>68</v>
      </c>
      <c r="C17" s="18">
        <v>84397956623</v>
      </c>
      <c r="D17" s="20" t="s">
        <v>69</v>
      </c>
      <c r="E17" s="19"/>
      <c r="F17" s="16">
        <v>378.48</v>
      </c>
      <c r="G17" s="9" t="s">
        <v>9</v>
      </c>
      <c r="H17" s="22">
        <v>3433</v>
      </c>
      <c r="I17" s="30" t="s">
        <v>115</v>
      </c>
      <c r="M17" s="21"/>
    </row>
    <row r="18" spans="1:13" ht="34.5" customHeight="1" x14ac:dyDescent="0.25">
      <c r="A18" s="3" t="s">
        <v>99</v>
      </c>
      <c r="B18" s="33" t="s">
        <v>68</v>
      </c>
      <c r="C18" s="34">
        <v>84397956623</v>
      </c>
      <c r="D18" s="41" t="s">
        <v>69</v>
      </c>
      <c r="E18" s="35"/>
      <c r="F18" s="42">
        <f>SUM(5525.16+5525.16)</f>
        <v>11050.32</v>
      </c>
      <c r="G18" s="36" t="s">
        <v>9</v>
      </c>
      <c r="H18" s="31">
        <v>3235</v>
      </c>
      <c r="I18" s="30" t="s">
        <v>107</v>
      </c>
      <c r="M18" s="21"/>
    </row>
    <row r="19" spans="1:13" ht="34.5" customHeight="1" x14ac:dyDescent="0.25">
      <c r="A19" s="3" t="s">
        <v>100</v>
      </c>
      <c r="B19" s="33" t="s">
        <v>68</v>
      </c>
      <c r="C19" s="34">
        <v>84397956623</v>
      </c>
      <c r="D19" s="41" t="s">
        <v>69</v>
      </c>
      <c r="E19" s="35"/>
      <c r="F19" s="42">
        <f>SUM(447.3+4.94+11.85+182.56)</f>
        <v>646.65000000000009</v>
      </c>
      <c r="G19" s="36" t="s">
        <v>9</v>
      </c>
      <c r="H19" s="31">
        <v>3232</v>
      </c>
      <c r="I19" s="30" t="s">
        <v>78</v>
      </c>
      <c r="M19" s="21"/>
    </row>
    <row r="20" spans="1:13" ht="34.5" customHeight="1" x14ac:dyDescent="0.25">
      <c r="A20" s="3" t="s">
        <v>101</v>
      </c>
      <c r="B20" s="33" t="s">
        <v>68</v>
      </c>
      <c r="C20" s="34">
        <v>84397956623</v>
      </c>
      <c r="D20" s="41" t="s">
        <v>69</v>
      </c>
      <c r="E20" s="35"/>
      <c r="F20" s="42">
        <f>SUM(45.6+289.4+157.65+836.87)</f>
        <v>1329.52</v>
      </c>
      <c r="G20" s="36" t="s">
        <v>9</v>
      </c>
      <c r="H20" s="31">
        <v>3234</v>
      </c>
      <c r="I20" s="30" t="s">
        <v>38</v>
      </c>
      <c r="M20" s="21"/>
    </row>
    <row r="21" spans="1:13" ht="34.5" customHeight="1" x14ac:dyDescent="0.25">
      <c r="A21" s="3" t="s">
        <v>102</v>
      </c>
      <c r="B21" s="33" t="s">
        <v>144</v>
      </c>
      <c r="C21" s="34">
        <v>68195665956</v>
      </c>
      <c r="D21" s="41" t="s">
        <v>145</v>
      </c>
      <c r="E21" s="35"/>
      <c r="F21" s="42">
        <f>SUM(1133.75+1133.75+1133.75)</f>
        <v>3401.25</v>
      </c>
      <c r="G21" s="36" t="s">
        <v>9</v>
      </c>
      <c r="H21" s="31">
        <v>3238</v>
      </c>
      <c r="I21" s="30" t="s">
        <v>112</v>
      </c>
      <c r="M21" s="21"/>
    </row>
    <row r="22" spans="1:13" ht="34.5" customHeight="1" x14ac:dyDescent="0.25">
      <c r="A22" s="3" t="s">
        <v>103</v>
      </c>
      <c r="B22" s="17" t="s">
        <v>76</v>
      </c>
      <c r="C22" s="18">
        <v>3254435180</v>
      </c>
      <c r="D22" s="20" t="s">
        <v>77</v>
      </c>
      <c r="E22" s="19"/>
      <c r="F22" s="16">
        <v>39.83</v>
      </c>
      <c r="G22" s="9" t="s">
        <v>9</v>
      </c>
      <c r="H22" s="22">
        <v>3232</v>
      </c>
      <c r="I22" s="30" t="s">
        <v>78</v>
      </c>
      <c r="M22" s="21"/>
    </row>
    <row r="23" spans="1:13" ht="34.5" customHeight="1" x14ac:dyDescent="0.25">
      <c r="A23" s="3" t="s">
        <v>104</v>
      </c>
      <c r="B23" s="17" t="s">
        <v>146</v>
      </c>
      <c r="C23" s="18">
        <v>9146496654</v>
      </c>
      <c r="D23" s="20" t="s">
        <v>147</v>
      </c>
      <c r="E23" s="23"/>
      <c r="F23" s="16">
        <v>56.5</v>
      </c>
      <c r="G23" s="9" t="s">
        <v>9</v>
      </c>
      <c r="H23" s="22">
        <v>3222</v>
      </c>
      <c r="I23" s="30" t="s">
        <v>139</v>
      </c>
      <c r="M23" s="21"/>
    </row>
    <row r="24" spans="1:13" ht="34.5" customHeight="1" x14ac:dyDescent="0.25">
      <c r="A24" s="3" t="s">
        <v>105</v>
      </c>
      <c r="B24" s="17" t="s">
        <v>73</v>
      </c>
      <c r="C24" s="18">
        <v>69540268192</v>
      </c>
      <c r="D24" s="20" t="s">
        <v>74</v>
      </c>
      <c r="E24" s="23"/>
      <c r="F24" s="16">
        <f>SUM(262.5+250+243.75)</f>
        <v>756.25</v>
      </c>
      <c r="G24" s="9" t="s">
        <v>9</v>
      </c>
      <c r="H24" s="22">
        <v>3224</v>
      </c>
      <c r="I24" s="30" t="s">
        <v>75</v>
      </c>
      <c r="M24" s="21"/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20" t="s">
        <v>150</v>
      </c>
      <c r="E25" s="23"/>
      <c r="F25" s="16">
        <v>44.28</v>
      </c>
      <c r="G25" s="9" t="s">
        <v>9</v>
      </c>
      <c r="H25" s="13">
        <v>4221</v>
      </c>
      <c r="I25" s="11" t="s">
        <v>151</v>
      </c>
      <c r="M25" s="21"/>
    </row>
    <row r="26" spans="1:13" ht="34.5" customHeight="1" x14ac:dyDescent="0.25">
      <c r="A26" s="3" t="s">
        <v>152</v>
      </c>
      <c r="B26" s="17" t="s">
        <v>148</v>
      </c>
      <c r="C26" s="18" t="s">
        <v>149</v>
      </c>
      <c r="D26" s="20" t="s">
        <v>150</v>
      </c>
      <c r="E26" s="23"/>
      <c r="F26" s="16">
        <f>SUM(375+375+375)</f>
        <v>1125</v>
      </c>
      <c r="G26" s="9" t="s">
        <v>9</v>
      </c>
      <c r="H26" s="22">
        <v>3232</v>
      </c>
      <c r="I26" s="30" t="s">
        <v>78</v>
      </c>
      <c r="M26" s="21"/>
    </row>
    <row r="27" spans="1:13" ht="34.5" customHeight="1" x14ac:dyDescent="0.25">
      <c r="A27" s="3" t="s">
        <v>153</v>
      </c>
      <c r="B27" s="17" t="s">
        <v>148</v>
      </c>
      <c r="C27" s="18" t="s">
        <v>149</v>
      </c>
      <c r="D27" s="20" t="s">
        <v>150</v>
      </c>
      <c r="E27" s="23"/>
      <c r="F27" s="16">
        <f>SUM(662.5+630.54+1406.24)</f>
        <v>2699.2799999999997</v>
      </c>
      <c r="G27" s="9" t="s">
        <v>9</v>
      </c>
      <c r="H27" s="22">
        <v>4123</v>
      </c>
      <c r="I27" s="30" t="s">
        <v>154</v>
      </c>
      <c r="M27" s="21"/>
    </row>
    <row r="28" spans="1:13" ht="34.5" customHeight="1" x14ac:dyDescent="0.25">
      <c r="A28" s="3" t="s">
        <v>155</v>
      </c>
      <c r="B28" s="17" t="s">
        <v>148</v>
      </c>
      <c r="C28" s="18" t="s">
        <v>149</v>
      </c>
      <c r="D28" s="20" t="s">
        <v>150</v>
      </c>
      <c r="E28" s="23"/>
      <c r="F28" s="16">
        <f>SUM(1841.53+1841.53+1841.53+1841.53+796.34+796.34+796.34+796.34)</f>
        <v>10551.48</v>
      </c>
      <c r="G28" s="9" t="s">
        <v>9</v>
      </c>
      <c r="H28" s="22">
        <v>3238</v>
      </c>
      <c r="I28" s="30" t="s">
        <v>112</v>
      </c>
      <c r="M28" s="21"/>
    </row>
    <row r="29" spans="1:13" ht="34.5" customHeight="1" x14ac:dyDescent="0.25">
      <c r="A29" s="3" t="s">
        <v>156</v>
      </c>
      <c r="B29" s="4" t="s">
        <v>42</v>
      </c>
      <c r="C29" s="5">
        <v>94818858923</v>
      </c>
      <c r="D29" s="7" t="s">
        <v>43</v>
      </c>
      <c r="E29" s="23"/>
      <c r="F29" s="8">
        <f>SUM(104.85+43.73+231.85)</f>
        <v>380.42999999999995</v>
      </c>
      <c r="G29" s="9" t="s">
        <v>9</v>
      </c>
      <c r="H29" s="15">
        <v>3251</v>
      </c>
      <c r="I29" s="11" t="s">
        <v>63</v>
      </c>
    </row>
    <row r="30" spans="1:13" ht="34.5" customHeight="1" x14ac:dyDescent="0.25">
      <c r="A30" s="3" t="s">
        <v>157</v>
      </c>
      <c r="B30" s="46" t="s">
        <v>71</v>
      </c>
      <c r="C30" s="12">
        <v>77804145433</v>
      </c>
      <c r="D30" s="46" t="s">
        <v>72</v>
      </c>
      <c r="E30" s="45"/>
      <c r="F30" s="8">
        <v>247.5</v>
      </c>
      <c r="G30" s="36" t="s">
        <v>9</v>
      </c>
      <c r="H30" s="47">
        <v>3251</v>
      </c>
      <c r="I30" s="32" t="s">
        <v>158</v>
      </c>
    </row>
    <row r="31" spans="1:13" ht="34.5" customHeight="1" x14ac:dyDescent="0.25">
      <c r="A31" s="3" t="s">
        <v>159</v>
      </c>
      <c r="B31" s="4" t="s">
        <v>44</v>
      </c>
      <c r="C31" s="24" t="s">
        <v>45</v>
      </c>
      <c r="D31" s="25" t="s">
        <v>46</v>
      </c>
      <c r="E31" s="25" t="s">
        <v>47</v>
      </c>
      <c r="F31" s="8">
        <v>750</v>
      </c>
      <c r="G31" s="9" t="s">
        <v>9</v>
      </c>
      <c r="H31" s="25">
        <v>3237</v>
      </c>
      <c r="I31" s="25" t="s">
        <v>48</v>
      </c>
    </row>
    <row r="32" spans="1:13" ht="34.5" customHeight="1" x14ac:dyDescent="0.25">
      <c r="A32" s="3" t="s">
        <v>160</v>
      </c>
      <c r="B32" s="43" t="s">
        <v>49</v>
      </c>
      <c r="C32" s="12">
        <v>58852060080</v>
      </c>
      <c r="D32" s="44" t="s">
        <v>50</v>
      </c>
      <c r="E32" s="45"/>
      <c r="F32" s="8">
        <v>87.88</v>
      </c>
      <c r="G32" s="36" t="s">
        <v>9</v>
      </c>
      <c r="H32" s="45">
        <v>3234</v>
      </c>
      <c r="I32" s="45" t="s">
        <v>51</v>
      </c>
    </row>
    <row r="33" spans="1:14" ht="34.5" customHeight="1" x14ac:dyDescent="0.25">
      <c r="A33" s="3" t="s">
        <v>161</v>
      </c>
      <c r="B33" s="43" t="s">
        <v>52</v>
      </c>
      <c r="C33" s="12">
        <v>70133616033</v>
      </c>
      <c r="D33" s="44" t="s">
        <v>53</v>
      </c>
      <c r="E33" s="45"/>
      <c r="F33" s="8">
        <f>SUM(137.98+111.15)</f>
        <v>249.13</v>
      </c>
      <c r="G33" s="36" t="s">
        <v>9</v>
      </c>
      <c r="H33" s="45">
        <v>3231</v>
      </c>
      <c r="I33" s="45" t="s">
        <v>10</v>
      </c>
    </row>
    <row r="34" spans="1:14" ht="34.5" customHeight="1" x14ac:dyDescent="0.25">
      <c r="A34" s="3" t="s">
        <v>162</v>
      </c>
      <c r="B34" s="43" t="s">
        <v>163</v>
      </c>
      <c r="C34" s="12">
        <v>77931216562</v>
      </c>
      <c r="D34" s="44" t="s">
        <v>164</v>
      </c>
      <c r="E34" s="45"/>
      <c r="F34" s="8">
        <v>387.5</v>
      </c>
      <c r="G34" s="36" t="s">
        <v>9</v>
      </c>
      <c r="H34" s="45">
        <v>3221</v>
      </c>
      <c r="I34" s="45" t="s">
        <v>14</v>
      </c>
    </row>
    <row r="35" spans="1:14" ht="34.5" customHeight="1" x14ac:dyDescent="0.25">
      <c r="A35" s="3" t="s">
        <v>165</v>
      </c>
      <c r="B35" s="4" t="s">
        <v>54</v>
      </c>
      <c r="C35" s="5">
        <v>92963223473</v>
      </c>
      <c r="D35" s="6" t="s">
        <v>55</v>
      </c>
      <c r="E35" s="7"/>
      <c r="F35" s="26">
        <v>177.13</v>
      </c>
      <c r="G35" s="9" t="s">
        <v>9</v>
      </c>
      <c r="H35" s="10">
        <v>3431</v>
      </c>
      <c r="I35" s="11" t="s">
        <v>56</v>
      </c>
    </row>
    <row r="36" spans="1:14" ht="27" x14ac:dyDescent="0.25">
      <c r="A36" s="3" t="s">
        <v>166</v>
      </c>
      <c r="B36" s="4" t="s">
        <v>57</v>
      </c>
      <c r="C36" s="5">
        <v>85584865987</v>
      </c>
      <c r="D36" s="6" t="s">
        <v>58</v>
      </c>
      <c r="E36" s="7">
        <f>769.8+38.49</f>
        <v>808.29</v>
      </c>
      <c r="F36" s="8">
        <v>760.49</v>
      </c>
      <c r="G36" s="9" t="s">
        <v>9</v>
      </c>
      <c r="H36" s="10">
        <v>3212</v>
      </c>
      <c r="I36" s="11" t="s">
        <v>41</v>
      </c>
    </row>
    <row r="37" spans="1:14" ht="16.5" customHeight="1" thickBot="1" x14ac:dyDescent="0.3">
      <c r="F37" s="27">
        <f>SUM(F3:F36)</f>
        <v>84100.430000000008</v>
      </c>
    </row>
    <row r="38" spans="1:14" ht="63.75" customHeight="1" thickBot="1" x14ac:dyDescent="0.3">
      <c r="A38" s="69" t="s">
        <v>170</v>
      </c>
      <c r="B38" s="70"/>
      <c r="C38" s="70"/>
      <c r="D38" s="70"/>
      <c r="E38" s="70"/>
      <c r="F38" s="70"/>
      <c r="G38" s="70"/>
      <c r="H38" s="70"/>
      <c r="I38" s="71"/>
      <c r="N38" s="21"/>
    </row>
    <row r="39" spans="1:14" ht="63.75" thickBot="1" x14ac:dyDescent="0.3">
      <c r="A39" s="28"/>
      <c r="B39" s="29" t="s">
        <v>0</v>
      </c>
      <c r="C39" s="29" t="s">
        <v>1</v>
      </c>
      <c r="D39" s="29" t="s">
        <v>2</v>
      </c>
      <c r="E39" s="29"/>
      <c r="F39" s="29" t="s">
        <v>3</v>
      </c>
      <c r="G39" s="29" t="s">
        <v>4</v>
      </c>
      <c r="H39" s="73" t="s">
        <v>5</v>
      </c>
      <c r="I39" s="74"/>
      <c r="N39" s="21"/>
    </row>
    <row r="40" spans="1:14" ht="27" x14ac:dyDescent="0.25">
      <c r="A40" s="3" t="s">
        <v>6</v>
      </c>
      <c r="B40" s="4" t="s">
        <v>167</v>
      </c>
      <c r="C40" s="47"/>
      <c r="D40" s="6"/>
      <c r="E40" s="7"/>
      <c r="F40" s="8">
        <v>79.63</v>
      </c>
      <c r="G40" s="9" t="s">
        <v>9</v>
      </c>
      <c r="H40" s="47">
        <v>3213</v>
      </c>
      <c r="I40" s="32" t="s">
        <v>168</v>
      </c>
    </row>
    <row r="41" spans="1:14" x14ac:dyDescent="0.25">
      <c r="F41" s="27"/>
    </row>
    <row r="42" spans="1:14" x14ac:dyDescent="0.25">
      <c r="F42" s="27"/>
    </row>
    <row r="43" spans="1:14" x14ac:dyDescent="0.25">
      <c r="F43" s="27"/>
    </row>
    <row r="46" spans="1:14" x14ac:dyDescent="0.25">
      <c r="F46" s="27"/>
    </row>
  </sheetData>
  <mergeCells count="4">
    <mergeCell ref="A1:I1"/>
    <mergeCell ref="H2:I2"/>
    <mergeCell ref="A38:I38"/>
    <mergeCell ref="H39:I3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2BE0-E753-4A29-A14F-186F0C22CEB7}">
  <dimension ref="A1:N32"/>
  <sheetViews>
    <sheetView topLeftCell="A3" zoomScaleNormal="100" workbookViewId="0">
      <selection activeCell="B17" sqref="B17:I17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69" t="s">
        <v>134</v>
      </c>
      <c r="B1" s="70"/>
      <c r="C1" s="70"/>
      <c r="D1" s="70"/>
      <c r="E1" s="70"/>
      <c r="F1" s="70"/>
      <c r="G1" s="70"/>
      <c r="H1" s="70"/>
      <c r="I1" s="71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75" t="s">
        <v>5</v>
      </c>
      <c r="I2" s="76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375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124</v>
      </c>
      <c r="C5" s="18">
        <v>13970735570</v>
      </c>
      <c r="D5" s="20" t="s">
        <v>125</v>
      </c>
      <c r="E5" s="19"/>
      <c r="F5" s="16">
        <f>SUM(224.9+153)</f>
        <v>377.9</v>
      </c>
      <c r="G5" s="9" t="s">
        <v>9</v>
      </c>
      <c r="H5" s="10">
        <v>3232</v>
      </c>
      <c r="I5" s="11" t="s">
        <v>78</v>
      </c>
    </row>
    <row r="6" spans="1:13" ht="34.5" customHeight="1" x14ac:dyDescent="0.25">
      <c r="A6" s="3" t="s">
        <v>16</v>
      </c>
      <c r="B6" s="17" t="s">
        <v>33</v>
      </c>
      <c r="C6" s="18">
        <v>85821130368</v>
      </c>
      <c r="D6" s="20" t="s">
        <v>34</v>
      </c>
      <c r="E6" s="19"/>
      <c r="F6" s="16">
        <v>2.83</v>
      </c>
      <c r="G6" s="9" t="s">
        <v>9</v>
      </c>
      <c r="H6" s="10">
        <v>3239</v>
      </c>
      <c r="I6" s="11" t="s">
        <v>35</v>
      </c>
    </row>
    <row r="7" spans="1:13" ht="34.5" customHeight="1" x14ac:dyDescent="0.25">
      <c r="A7" s="3" t="s">
        <v>17</v>
      </c>
      <c r="B7" s="4" t="s">
        <v>36</v>
      </c>
      <c r="C7" s="5">
        <v>68419124305</v>
      </c>
      <c r="D7" s="6" t="s">
        <v>37</v>
      </c>
      <c r="E7" s="7"/>
      <c r="F7" s="8">
        <f>SUM(31.86+31.86)</f>
        <v>63.72</v>
      </c>
      <c r="G7" s="9" t="s">
        <v>9</v>
      </c>
      <c r="H7" s="10">
        <v>3234</v>
      </c>
      <c r="I7" s="11" t="s">
        <v>38</v>
      </c>
      <c r="M7" s="21"/>
    </row>
    <row r="8" spans="1:13" ht="34.5" customHeight="1" x14ac:dyDescent="0.25">
      <c r="A8" s="3" t="s">
        <v>18</v>
      </c>
      <c r="B8" s="17" t="s">
        <v>68</v>
      </c>
      <c r="C8" s="18">
        <v>84397956623</v>
      </c>
      <c r="D8" s="20" t="s">
        <v>69</v>
      </c>
      <c r="E8" s="19"/>
      <c r="F8" s="8">
        <f>SUM(2967.09+2870.04+1599.19+1462.66)</f>
        <v>8898.98</v>
      </c>
      <c r="G8" s="9" t="s">
        <v>9</v>
      </c>
      <c r="H8" s="22">
        <v>3223</v>
      </c>
      <c r="I8" s="11" t="s">
        <v>70</v>
      </c>
      <c r="M8" s="21"/>
    </row>
    <row r="9" spans="1:13" ht="34.5" customHeight="1" x14ac:dyDescent="0.25">
      <c r="A9" s="3" t="s">
        <v>19</v>
      </c>
      <c r="B9" s="33" t="s">
        <v>68</v>
      </c>
      <c r="C9" s="34">
        <v>84397956623</v>
      </c>
      <c r="D9" s="41" t="s">
        <v>69</v>
      </c>
      <c r="E9" s="35"/>
      <c r="F9" s="42">
        <v>5525.16</v>
      </c>
      <c r="G9" s="36" t="s">
        <v>9</v>
      </c>
      <c r="H9" s="31">
        <v>3235</v>
      </c>
      <c r="I9" s="30" t="s">
        <v>107</v>
      </c>
      <c r="M9" s="21"/>
    </row>
    <row r="10" spans="1:13" ht="34.5" customHeight="1" x14ac:dyDescent="0.25">
      <c r="A10" s="3" t="s">
        <v>20</v>
      </c>
      <c r="B10" s="17" t="s">
        <v>76</v>
      </c>
      <c r="C10" s="18">
        <v>3254435180</v>
      </c>
      <c r="D10" s="20" t="s">
        <v>77</v>
      </c>
      <c r="E10" s="19"/>
      <c r="F10" s="16">
        <f>SUM(39.83+39.83)</f>
        <v>79.66</v>
      </c>
      <c r="G10" s="9" t="s">
        <v>9</v>
      </c>
      <c r="H10" s="22">
        <v>3232</v>
      </c>
      <c r="I10" s="30" t="s">
        <v>78</v>
      </c>
      <c r="M10" s="21"/>
    </row>
    <row r="11" spans="1:13" ht="34.5" customHeight="1" x14ac:dyDescent="0.25">
      <c r="A11" s="3" t="s">
        <v>24</v>
      </c>
      <c r="B11" s="33" t="s">
        <v>131</v>
      </c>
      <c r="C11" s="34" t="s">
        <v>132</v>
      </c>
      <c r="D11" s="35" t="s">
        <v>133</v>
      </c>
      <c r="E11" s="37"/>
      <c r="F11" s="16">
        <v>299.06</v>
      </c>
      <c r="G11" s="36" t="s">
        <v>9</v>
      </c>
      <c r="H11" s="15">
        <v>3251</v>
      </c>
      <c r="I11" s="11" t="s">
        <v>63</v>
      </c>
    </row>
    <row r="12" spans="1:13" ht="34.5" customHeight="1" x14ac:dyDescent="0.25">
      <c r="A12" s="3" t="s">
        <v>25</v>
      </c>
      <c r="B12" s="4" t="s">
        <v>42</v>
      </c>
      <c r="C12" s="5">
        <v>94818858923</v>
      </c>
      <c r="D12" s="7" t="s">
        <v>43</v>
      </c>
      <c r="E12" s="23"/>
      <c r="F12" s="8">
        <f>SUM(585.25+346.29+199.3+24.05+22.35)</f>
        <v>1177.2399999999998</v>
      </c>
      <c r="G12" s="9" t="s">
        <v>9</v>
      </c>
      <c r="H12" s="15">
        <v>3251</v>
      </c>
      <c r="I12" s="11" t="s">
        <v>63</v>
      </c>
    </row>
    <row r="13" spans="1:13" ht="34.5" customHeight="1" x14ac:dyDescent="0.25">
      <c r="A13" s="3" t="s">
        <v>26</v>
      </c>
      <c r="B13" s="4" t="s">
        <v>129</v>
      </c>
      <c r="C13" s="5">
        <v>87488264639</v>
      </c>
      <c r="D13" s="7" t="s">
        <v>130</v>
      </c>
      <c r="E13" s="23"/>
      <c r="F13" s="8">
        <v>23.55</v>
      </c>
      <c r="G13" s="9" t="s">
        <v>9</v>
      </c>
      <c r="H13" s="15">
        <v>3224</v>
      </c>
      <c r="I13" s="11" t="s">
        <v>75</v>
      </c>
    </row>
    <row r="14" spans="1:13" ht="34.5" customHeight="1" x14ac:dyDescent="0.25">
      <c r="A14" s="3" t="s">
        <v>27</v>
      </c>
      <c r="B14" s="4" t="s">
        <v>127</v>
      </c>
      <c r="C14" s="5">
        <v>50467974870</v>
      </c>
      <c r="D14" s="7" t="s">
        <v>128</v>
      </c>
      <c r="E14" s="23">
        <v>637.9799999999999</v>
      </c>
      <c r="F14" s="8">
        <v>155.38</v>
      </c>
      <c r="G14" s="9" t="s">
        <v>9</v>
      </c>
      <c r="H14" s="15">
        <v>3221</v>
      </c>
      <c r="I14" s="11" t="s">
        <v>14</v>
      </c>
    </row>
    <row r="15" spans="1:13" ht="34.5" customHeight="1" x14ac:dyDescent="0.25">
      <c r="A15" s="3" t="s">
        <v>31</v>
      </c>
      <c r="B15" s="46" t="s">
        <v>110</v>
      </c>
      <c r="C15" s="12">
        <v>93224926556</v>
      </c>
      <c r="D15" s="46" t="s">
        <v>111</v>
      </c>
      <c r="E15" s="45"/>
      <c r="F15" s="8">
        <v>75</v>
      </c>
      <c r="G15" s="36" t="s">
        <v>9</v>
      </c>
      <c r="H15" s="47">
        <v>3238</v>
      </c>
      <c r="I15" s="32" t="s">
        <v>112</v>
      </c>
    </row>
    <row r="16" spans="1:13" ht="34.5" customHeight="1" x14ac:dyDescent="0.25">
      <c r="A16" s="3" t="s">
        <v>32</v>
      </c>
      <c r="B16" s="46" t="s">
        <v>108</v>
      </c>
      <c r="C16" s="12">
        <v>64546066176</v>
      </c>
      <c r="D16" s="46" t="s">
        <v>109</v>
      </c>
      <c r="E16" s="45"/>
      <c r="F16" s="8">
        <f>SUM(139.88+119.12)</f>
        <v>259</v>
      </c>
      <c r="G16" s="36" t="s">
        <v>9</v>
      </c>
      <c r="H16" s="47">
        <v>3221</v>
      </c>
      <c r="I16" s="32" t="s">
        <v>14</v>
      </c>
    </row>
    <row r="17" spans="1:14" ht="34.5" customHeight="1" x14ac:dyDescent="0.25">
      <c r="A17" s="3" t="s">
        <v>98</v>
      </c>
      <c r="B17" s="4" t="s">
        <v>44</v>
      </c>
      <c r="C17" s="24" t="s">
        <v>45</v>
      </c>
      <c r="D17" s="25" t="s">
        <v>46</v>
      </c>
      <c r="E17" s="25" t="s">
        <v>47</v>
      </c>
      <c r="F17" s="8">
        <v>750</v>
      </c>
      <c r="G17" s="9" t="s">
        <v>9</v>
      </c>
      <c r="H17" s="25">
        <v>3237</v>
      </c>
      <c r="I17" s="25" t="s">
        <v>48</v>
      </c>
    </row>
    <row r="18" spans="1:14" ht="34.5" customHeight="1" x14ac:dyDescent="0.25">
      <c r="A18" s="3" t="s">
        <v>99</v>
      </c>
      <c r="B18" s="43" t="s">
        <v>49</v>
      </c>
      <c r="C18" s="12">
        <v>58852060080</v>
      </c>
      <c r="D18" s="44" t="s">
        <v>50</v>
      </c>
      <c r="E18" s="45"/>
      <c r="F18" s="8">
        <v>240.27</v>
      </c>
      <c r="G18" s="36" t="s">
        <v>9</v>
      </c>
      <c r="H18" s="45">
        <v>3234</v>
      </c>
      <c r="I18" s="45" t="s">
        <v>51</v>
      </c>
    </row>
    <row r="19" spans="1:14" ht="34.5" customHeight="1" x14ac:dyDescent="0.25">
      <c r="A19" s="3" t="s">
        <v>100</v>
      </c>
      <c r="B19" s="43" t="s">
        <v>52</v>
      </c>
      <c r="C19" s="12">
        <v>70133616033</v>
      </c>
      <c r="D19" s="44" t="s">
        <v>53</v>
      </c>
      <c r="E19" s="45"/>
      <c r="F19" s="8">
        <f>SUM(136.4+111.15+136.4+111.15)</f>
        <v>495.1</v>
      </c>
      <c r="G19" s="36" t="s">
        <v>9</v>
      </c>
      <c r="H19" s="45">
        <v>3231</v>
      </c>
      <c r="I19" s="45" t="s">
        <v>10</v>
      </c>
    </row>
    <row r="20" spans="1:14" ht="34.5" customHeight="1" x14ac:dyDescent="0.25">
      <c r="A20" s="3" t="s">
        <v>101</v>
      </c>
      <c r="B20" s="43" t="s">
        <v>52</v>
      </c>
      <c r="C20" s="12">
        <v>70133616033</v>
      </c>
      <c r="D20" s="44" t="s">
        <v>53</v>
      </c>
      <c r="E20" s="45"/>
      <c r="F20" s="8">
        <v>22.5</v>
      </c>
      <c r="G20" s="36" t="s">
        <v>9</v>
      </c>
      <c r="H20" s="45">
        <v>3225</v>
      </c>
      <c r="I20" s="45" t="s">
        <v>126</v>
      </c>
    </row>
    <row r="21" spans="1:14" ht="34.5" customHeight="1" x14ac:dyDescent="0.25">
      <c r="A21" s="3" t="s">
        <v>102</v>
      </c>
      <c r="B21" s="4" t="s">
        <v>54</v>
      </c>
      <c r="C21" s="5">
        <v>92963223473</v>
      </c>
      <c r="D21" s="6" t="s">
        <v>55</v>
      </c>
      <c r="E21" s="7"/>
      <c r="F21" s="26">
        <v>156.9</v>
      </c>
      <c r="G21" s="9" t="s">
        <v>9</v>
      </c>
      <c r="H21" s="10">
        <v>3431</v>
      </c>
      <c r="I21" s="11" t="s">
        <v>56</v>
      </c>
    </row>
    <row r="22" spans="1:14" ht="27" x14ac:dyDescent="0.25">
      <c r="A22" s="3" t="s">
        <v>103</v>
      </c>
      <c r="B22" s="4" t="s">
        <v>57</v>
      </c>
      <c r="C22" s="5">
        <v>85584865987</v>
      </c>
      <c r="D22" s="6" t="s">
        <v>58</v>
      </c>
      <c r="E22" s="7">
        <f>769.8+38.49</f>
        <v>808.29</v>
      </c>
      <c r="F22" s="8">
        <v>707.41</v>
      </c>
      <c r="G22" s="9" t="s">
        <v>9</v>
      </c>
      <c r="H22" s="10">
        <v>3212</v>
      </c>
      <c r="I22" s="11" t="s">
        <v>41</v>
      </c>
    </row>
    <row r="23" spans="1:14" ht="16.5" customHeight="1" thickBot="1" x14ac:dyDescent="0.3">
      <c r="F23" s="27">
        <f>SUM(F3:F22)</f>
        <v>20057.66</v>
      </c>
    </row>
    <row r="24" spans="1:14" ht="63.75" customHeight="1" thickBot="1" x14ac:dyDescent="0.3">
      <c r="A24" s="69" t="s">
        <v>135</v>
      </c>
      <c r="B24" s="70"/>
      <c r="C24" s="70"/>
      <c r="D24" s="70"/>
      <c r="E24" s="70"/>
      <c r="F24" s="70"/>
      <c r="G24" s="70"/>
      <c r="H24" s="70"/>
      <c r="I24" s="71"/>
      <c r="N24" s="21"/>
    </row>
    <row r="25" spans="1:14" ht="63.75" thickBot="1" x14ac:dyDescent="0.3">
      <c r="A25" s="28"/>
      <c r="B25" s="29" t="s">
        <v>0</v>
      </c>
      <c r="C25" s="29" t="s">
        <v>1</v>
      </c>
      <c r="D25" s="29" t="s">
        <v>2</v>
      </c>
      <c r="E25" s="29"/>
      <c r="F25" s="29" t="s">
        <v>3</v>
      </c>
      <c r="G25" s="29" t="s">
        <v>4</v>
      </c>
      <c r="H25" s="73" t="s">
        <v>5</v>
      </c>
      <c r="I25" s="74"/>
      <c r="N25" s="21"/>
    </row>
    <row r="26" spans="1:14" ht="27" x14ac:dyDescent="0.25">
      <c r="A26" s="3"/>
      <c r="B26" s="4" t="s">
        <v>64</v>
      </c>
      <c r="C26" s="5"/>
      <c r="D26" s="6"/>
      <c r="E26" s="7"/>
      <c r="F26" s="8"/>
      <c r="G26" s="9" t="s">
        <v>9</v>
      </c>
      <c r="H26" s="10"/>
      <c r="I26" s="11"/>
    </row>
    <row r="27" spans="1:14" x14ac:dyDescent="0.25">
      <c r="F27" s="27"/>
    </row>
    <row r="28" spans="1:14" x14ac:dyDescent="0.25">
      <c r="F28" s="27"/>
    </row>
    <row r="29" spans="1:14" x14ac:dyDescent="0.25">
      <c r="F29" s="27"/>
    </row>
    <row r="32" spans="1:14" x14ac:dyDescent="0.25">
      <c r="F32" s="27"/>
    </row>
  </sheetData>
  <mergeCells count="4">
    <mergeCell ref="A1:I1"/>
    <mergeCell ref="H2:I2"/>
    <mergeCell ref="A24:I24"/>
    <mergeCell ref="H25:I2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Prosinac 2025 </vt:lpstr>
      <vt:lpstr>Studeni 2025</vt:lpstr>
      <vt:lpstr>Listopad 2025</vt:lpstr>
      <vt:lpstr>Rujan 2025 </vt:lpstr>
      <vt:lpstr>Kolovoz 2025 </vt:lpstr>
      <vt:lpstr>Srpanj 2025 </vt:lpstr>
      <vt:lpstr>Lipanj 2025 </vt:lpstr>
      <vt:lpstr>Svibanj 2025</vt:lpstr>
      <vt:lpstr>Travanj 2025</vt:lpstr>
      <vt:lpstr>Ožujak 2025</vt:lpstr>
      <vt:lpstr>Veljača 2025 </vt:lpstr>
      <vt:lpstr>Siječan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Cigelj</dc:creator>
  <cp:lastModifiedBy>Andrijana Renić</cp:lastModifiedBy>
  <cp:lastPrinted>2026-01-15T09:02:28Z</cp:lastPrinted>
  <dcterms:created xsi:type="dcterms:W3CDTF">2025-02-11T09:12:58Z</dcterms:created>
  <dcterms:modified xsi:type="dcterms:W3CDTF">2026-01-15T10:49:26Z</dcterms:modified>
</cp:coreProperties>
</file>